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9636" tabRatio="796"/>
  </bookViews>
  <sheets>
    <sheet name="cover" sheetId="11" r:id="rId1"/>
    <sheet name="1-SB" sheetId="1" r:id="rId2"/>
    <sheet name="2-OD" sheetId="2" r:id="rId3"/>
    <sheet name="3-OPP" sheetId="4" r:id="rId4"/>
    <sheet name="4-OSK" sheetId="3" r:id="rId5"/>
    <sheet name="5-DI" sheetId="25" r:id="rId6"/>
    <sheet name="Danni" sheetId="10" state="hidden" r:id="rId7"/>
    <sheet name="nomenclature" sheetId="13" state="hidden" r:id="rId8"/>
  </sheets>
  <definedNames>
    <definedName name="_bsType">nomenclature!$A$17:$A$18</definedName>
    <definedName name="_country">nomenclature!$D$2:$D$246</definedName>
    <definedName name="_Currencies">nomenclature!$G$3:$G$164</definedName>
    <definedName name="_Deposits">nomenclature!$J$3:$J$4</definedName>
    <definedName name="_xlnm._FilterDatabase" localSheetId="6" hidden="1">Danni!$A$1:$G$214</definedName>
    <definedName name="_instrument">nomenclature!$A$2:$A$11</definedName>
    <definedName name="_Instrument_49_2">nomenclature!$A$38:$A$41</definedName>
    <definedName name="_Instrument_Type_Group">nomenclature!$A$28:$A$34</definedName>
    <definedName name="_SecurityType">nomenclature!$A$23:$A$24</definedName>
    <definedName name="authorEmail">cover!$C$29</definedName>
    <definedName name="authorName">cover!$C$26</definedName>
    <definedName name="authorPhone">cover!$C$28</definedName>
    <definedName name="authorPosition">cover!$C$27</definedName>
    <definedName name="dfBulstat">cover!$C$13</definedName>
    <definedName name="dfEmail">cover!$C$17</definedName>
    <definedName name="dfName">cover!$C$11</definedName>
    <definedName name="dfOfficialAddress">cover!$C$14</definedName>
    <definedName name="dfPhone">cover!$C$16</definedName>
    <definedName name="dfPostAddress">cover!$C$15</definedName>
    <definedName name="dfRG">cover!$C$12</definedName>
    <definedName name="EndDate">cover!$C$7</definedName>
    <definedName name="_xlnm.Print_Area" localSheetId="1">'1-SB'!$A$1:$H$47</definedName>
    <definedName name="_xlnm.Print_Area" localSheetId="2">'2-OD'!$A$1:$H$30</definedName>
    <definedName name="_xlnm.Print_Area" localSheetId="4">'4-OSK'!$A$1:$I$36</definedName>
    <definedName name="_xlnm.Print_Area" localSheetId="5">'5-DI'!$A$1:$D$33</definedName>
    <definedName name="_xlnm.Print_Area" localSheetId="0">cover!$B$2:$C$32</definedName>
    <definedName name="_xlnm.Print_Titles" localSheetId="1">'1-SB'!$9:$9</definedName>
    <definedName name="_xlnm.Print_Titles" localSheetId="2">'2-OD'!$9:$9</definedName>
    <definedName name="_xlnm.Print_Titles" localSheetId="3">'3-OPP'!$11:$11</definedName>
    <definedName name="_xlnm.Print_Titles" localSheetId="4">'4-OSK'!$12:$12</definedName>
    <definedName name="ReportedCompletionDate">cover!$C$8</definedName>
    <definedName name="StartDate">cover!$C$6</definedName>
    <definedName name="udBulstat">cover!$C$22</definedName>
    <definedName name="udManager">cover!$C$23</definedName>
    <definedName name="udName">cover!$C$20</definedName>
    <definedName name="udRG">cover!$C$21</definedName>
  </definedNames>
  <calcPr calcId="125725" fullCalcOnLoad="1"/>
</workbook>
</file>

<file path=xl/calcChain.xml><?xml version="1.0" encoding="utf-8"?>
<calcChain xmlns="http://schemas.openxmlformats.org/spreadsheetml/2006/main">
  <c r="G21" i="10"/>
  <c r="G170"/>
  <c r="G169"/>
  <c r="G171"/>
  <c r="G172"/>
  <c r="G173"/>
  <c r="G174"/>
  <c r="G175"/>
  <c r="G176"/>
  <c r="G177"/>
  <c r="A169"/>
  <c r="B169"/>
  <c r="C169"/>
  <c r="A170"/>
  <c r="B170"/>
  <c r="C170"/>
  <c r="A4" i="2"/>
  <c r="A4" i="25"/>
  <c r="A4" i="3"/>
  <c r="A4" i="4"/>
  <c r="A3" i="1"/>
  <c r="A4"/>
  <c r="A174" i="10"/>
  <c r="B174"/>
  <c r="C174"/>
  <c r="A175"/>
  <c r="B175"/>
  <c r="C175"/>
  <c r="A176"/>
  <c r="B176"/>
  <c r="C176"/>
  <c r="A177"/>
  <c r="B177"/>
  <c r="C177"/>
  <c r="G28" i="1"/>
  <c r="G57" i="10"/>
  <c r="G161"/>
  <c r="G162"/>
  <c r="G163"/>
  <c r="G164"/>
  <c r="G165"/>
  <c r="G166"/>
  <c r="G167"/>
  <c r="G168"/>
  <c r="G160"/>
  <c r="A160"/>
  <c r="B160"/>
  <c r="C160"/>
  <c r="A161"/>
  <c r="B161"/>
  <c r="C161"/>
  <c r="A162"/>
  <c r="B162"/>
  <c r="C162"/>
  <c r="A163"/>
  <c r="B163"/>
  <c r="C163"/>
  <c r="A164"/>
  <c r="B164"/>
  <c r="C164"/>
  <c r="A165"/>
  <c r="B165"/>
  <c r="C165"/>
  <c r="A166"/>
  <c r="B166"/>
  <c r="C166"/>
  <c r="A167"/>
  <c r="B167"/>
  <c r="C167"/>
  <c r="A168"/>
  <c r="B168"/>
  <c r="C168"/>
  <c r="A171"/>
  <c r="B171"/>
  <c r="C171"/>
  <c r="A172"/>
  <c r="B172"/>
  <c r="C172"/>
  <c r="A173"/>
  <c r="B173"/>
  <c r="C173"/>
  <c r="D7" i="25"/>
  <c r="D6"/>
  <c r="D5"/>
  <c r="A3"/>
  <c r="G189" i="10"/>
  <c r="G192"/>
  <c r="G196"/>
  <c r="G197"/>
  <c r="G203"/>
  <c r="G205"/>
  <c r="G206"/>
  <c r="G207"/>
  <c r="G208"/>
  <c r="G209"/>
  <c r="G210"/>
  <c r="G211"/>
  <c r="G212"/>
  <c r="G213"/>
  <c r="G201"/>
  <c r="G200"/>
  <c r="G194"/>
  <c r="G187"/>
  <c r="G199"/>
  <c r="G185"/>
  <c r="G115"/>
  <c r="G125"/>
  <c r="G133"/>
  <c r="G135"/>
  <c r="G107"/>
  <c r="G92"/>
  <c r="G93"/>
  <c r="G94"/>
  <c r="G95"/>
  <c r="G96"/>
  <c r="G97"/>
  <c r="G98"/>
  <c r="G100"/>
  <c r="G101"/>
  <c r="G104"/>
  <c r="G91"/>
  <c r="G72"/>
  <c r="G73"/>
  <c r="G74"/>
  <c r="G75"/>
  <c r="G76"/>
  <c r="G77"/>
  <c r="G79"/>
  <c r="G80"/>
  <c r="G81"/>
  <c r="G82"/>
  <c r="G83"/>
  <c r="G84"/>
  <c r="G88"/>
  <c r="G71"/>
  <c r="G41"/>
  <c r="G42"/>
  <c r="G43"/>
  <c r="G44"/>
  <c r="G45"/>
  <c r="G47"/>
  <c r="G49"/>
  <c r="G50"/>
  <c r="G51"/>
  <c r="G52"/>
  <c r="G55"/>
  <c r="G56"/>
  <c r="G58"/>
  <c r="G59"/>
  <c r="G60"/>
  <c r="G61"/>
  <c r="G62"/>
  <c r="G63"/>
  <c r="G64"/>
  <c r="G65"/>
  <c r="G66"/>
  <c r="G67"/>
  <c r="G68"/>
  <c r="G40"/>
  <c r="G4"/>
  <c r="G6"/>
  <c r="G7"/>
  <c r="G8"/>
  <c r="G10"/>
  <c r="G12"/>
  <c r="G13"/>
  <c r="G14"/>
  <c r="G15"/>
  <c r="G16"/>
  <c r="G17"/>
  <c r="G19"/>
  <c r="G22"/>
  <c r="G23"/>
  <c r="G24"/>
  <c r="G25"/>
  <c r="G26"/>
  <c r="G27"/>
  <c r="G28"/>
  <c r="G29"/>
  <c r="G31"/>
  <c r="G32"/>
  <c r="G33"/>
  <c r="G34"/>
  <c r="G35"/>
  <c r="G37"/>
  <c r="G3"/>
  <c r="G183"/>
  <c r="G179"/>
  <c r="G180"/>
  <c r="G181"/>
  <c r="G182"/>
  <c r="D30" i="3"/>
  <c r="E30"/>
  <c r="F30"/>
  <c r="G30"/>
  <c r="H30"/>
  <c r="C30"/>
  <c r="I30"/>
  <c r="G153" i="10"/>
  <c r="D27" i="3"/>
  <c r="E27"/>
  <c r="F27"/>
  <c r="G27"/>
  <c r="H27"/>
  <c r="C27"/>
  <c r="I27"/>
  <c r="G150" i="10"/>
  <c r="H23" i="1"/>
  <c r="G23"/>
  <c r="G53" i="10"/>
  <c r="H22" i="3"/>
  <c r="G22"/>
  <c r="I22" s="1"/>
  <c r="G145" i="10" s="1"/>
  <c r="H14" i="3"/>
  <c r="G14"/>
  <c r="F14"/>
  <c r="F18" s="1"/>
  <c r="E14"/>
  <c r="D14"/>
  <c r="I14" s="1"/>
  <c r="G137" i="10" s="1"/>
  <c r="C14" i="3"/>
  <c r="D23"/>
  <c r="E23"/>
  <c r="I23"/>
  <c r="G146" i="10"/>
  <c r="F23" i="3"/>
  <c r="G23"/>
  <c r="H23"/>
  <c r="C23"/>
  <c r="D19"/>
  <c r="E19"/>
  <c r="I19"/>
  <c r="G142" i="10"/>
  <c r="F19" i="3"/>
  <c r="G19"/>
  <c r="H19"/>
  <c r="C19"/>
  <c r="D15"/>
  <c r="E15"/>
  <c r="E18"/>
  <c r="E34" s="1"/>
  <c r="E36" s="1"/>
  <c r="F15"/>
  <c r="G15"/>
  <c r="G18"/>
  <c r="G34" s="1"/>
  <c r="G36" s="1"/>
  <c r="H15"/>
  <c r="H18"/>
  <c r="H34"/>
  <c r="H36" s="1"/>
  <c r="C15"/>
  <c r="C18"/>
  <c r="I16"/>
  <c r="G139" i="10"/>
  <c r="I17" i="3"/>
  <c r="G140" i="10"/>
  <c r="I20" i="3"/>
  <c r="G143" i="10"/>
  <c r="I21" i="3"/>
  <c r="G144" i="10"/>
  <c r="I24" i="3"/>
  <c r="G147" i="10"/>
  <c r="I25" i="3"/>
  <c r="G148" i="10"/>
  <c r="I26" i="3"/>
  <c r="G149" i="10"/>
  <c r="I28" i="3"/>
  <c r="G151" i="10"/>
  <c r="I29" i="3"/>
  <c r="G152" i="10"/>
  <c r="I31" i="3"/>
  <c r="G154" i="10"/>
  <c r="I32" i="3"/>
  <c r="G155" i="10"/>
  <c r="I33" i="3"/>
  <c r="G156" i="10"/>
  <c r="I35" i="3"/>
  <c r="G158" i="10"/>
  <c r="I13" i="3"/>
  <c r="G136" i="10"/>
  <c r="D36" i="4"/>
  <c r="F36"/>
  <c r="G36"/>
  <c r="C36"/>
  <c r="C37"/>
  <c r="H32"/>
  <c r="H33"/>
  <c r="H34"/>
  <c r="H35"/>
  <c r="H31"/>
  <c r="H36"/>
  <c r="E32"/>
  <c r="G127" i="10"/>
  <c r="E33" i="4"/>
  <c r="G128" i="10"/>
  <c r="E34" i="4"/>
  <c r="G129" i="10"/>
  <c r="E35" i="4"/>
  <c r="G130" i="10"/>
  <c r="E31" i="4"/>
  <c r="G126" i="10"/>
  <c r="E36" i="4"/>
  <c r="G131" i="10"/>
  <c r="H22" i="4"/>
  <c r="H23"/>
  <c r="H24"/>
  <c r="H25"/>
  <c r="H26"/>
  <c r="H27"/>
  <c r="H28"/>
  <c r="H21"/>
  <c r="E22"/>
  <c r="G117" i="10"/>
  <c r="E23" i="4"/>
  <c r="G118" i="10"/>
  <c r="E24" i="4"/>
  <c r="G119" i="10"/>
  <c r="E25" i="4"/>
  <c r="G120" i="10"/>
  <c r="E26" i="4"/>
  <c r="G121" i="10"/>
  <c r="E27" i="4"/>
  <c r="G122" i="10"/>
  <c r="E28" i="4"/>
  <c r="G123" i="10"/>
  <c r="E21" i="4"/>
  <c r="G116" i="10"/>
  <c r="H14" i="4"/>
  <c r="H15"/>
  <c r="H16"/>
  <c r="H17"/>
  <c r="H18"/>
  <c r="H13"/>
  <c r="E14"/>
  <c r="G109" i="10"/>
  <c r="E15" i="4"/>
  <c r="G110" i="10"/>
  <c r="E16" i="4"/>
  <c r="G111" i="10"/>
  <c r="E17" i="4"/>
  <c r="G112" i="10"/>
  <c r="E18" i="4"/>
  <c r="G113" i="10"/>
  <c r="E13" i="4"/>
  <c r="G108" i="10"/>
  <c r="G178"/>
  <c r="G29" i="4"/>
  <c r="H29"/>
  <c r="F29"/>
  <c r="D29"/>
  <c r="C29"/>
  <c r="E29"/>
  <c r="G124" i="10"/>
  <c r="G19" i="4"/>
  <c r="F19"/>
  <c r="F37"/>
  <c r="D19"/>
  <c r="D37"/>
  <c r="C19"/>
  <c r="H18" i="2"/>
  <c r="H26"/>
  <c r="G18"/>
  <c r="G26"/>
  <c r="G102" i="10"/>
  <c r="D25" i="2"/>
  <c r="C25"/>
  <c r="G85" i="10"/>
  <c r="D18" i="2"/>
  <c r="D26"/>
  <c r="C18"/>
  <c r="H28" i="1"/>
  <c r="H40"/>
  <c r="H18"/>
  <c r="G18"/>
  <c r="G48" i="10"/>
  <c r="H16" i="1"/>
  <c r="H24"/>
  <c r="H47"/>
  <c r="G16"/>
  <c r="G46" i="10"/>
  <c r="D43" i="1"/>
  <c r="C43"/>
  <c r="G36" i="10"/>
  <c r="D27" i="1"/>
  <c r="D37"/>
  <c r="C27"/>
  <c r="C37"/>
  <c r="D25"/>
  <c r="D45"/>
  <c r="C25"/>
  <c r="G18" i="10"/>
  <c r="D12" i="1"/>
  <c r="D16"/>
  <c r="D18"/>
  <c r="D47"/>
  <c r="C12"/>
  <c r="G5" i="10"/>
  <c r="A158"/>
  <c r="B158"/>
  <c r="C158"/>
  <c r="A159"/>
  <c r="B159"/>
  <c r="C159"/>
  <c r="A178"/>
  <c r="B178"/>
  <c r="C178"/>
  <c r="A179"/>
  <c r="B179"/>
  <c r="C179"/>
  <c r="A180"/>
  <c r="B180"/>
  <c r="C180"/>
  <c r="A181"/>
  <c r="B181"/>
  <c r="C181"/>
  <c r="A182"/>
  <c r="B182"/>
  <c r="C182"/>
  <c r="A183"/>
  <c r="B183"/>
  <c r="C183"/>
  <c r="A184"/>
  <c r="B184"/>
  <c r="C184"/>
  <c r="A185"/>
  <c r="B185"/>
  <c r="C185"/>
  <c r="A186"/>
  <c r="B186"/>
  <c r="C186"/>
  <c r="A187"/>
  <c r="B187"/>
  <c r="C187"/>
  <c r="A188"/>
  <c r="B188"/>
  <c r="C188"/>
  <c r="A189"/>
  <c r="B189"/>
  <c r="C189"/>
  <c r="A190"/>
  <c r="B190"/>
  <c r="C190"/>
  <c r="A191"/>
  <c r="B191"/>
  <c r="C191"/>
  <c r="A192"/>
  <c r="B192"/>
  <c r="C192"/>
  <c r="A193"/>
  <c r="B193"/>
  <c r="C193"/>
  <c r="A194"/>
  <c r="B194"/>
  <c r="C194"/>
  <c r="A195"/>
  <c r="B195"/>
  <c r="C195"/>
  <c r="A196"/>
  <c r="B196"/>
  <c r="C196"/>
  <c r="A197"/>
  <c r="B197"/>
  <c r="C197"/>
  <c r="A198"/>
  <c r="B198"/>
  <c r="C198"/>
  <c r="A199"/>
  <c r="B199"/>
  <c r="C199"/>
  <c r="A200"/>
  <c r="B200"/>
  <c r="C200"/>
  <c r="A201"/>
  <c r="B201"/>
  <c r="C201"/>
  <c r="A202"/>
  <c r="B202"/>
  <c r="C202"/>
  <c r="A203"/>
  <c r="B203"/>
  <c r="C203"/>
  <c r="A204"/>
  <c r="B204"/>
  <c r="C204"/>
  <c r="A205"/>
  <c r="B205"/>
  <c r="C205"/>
  <c r="A206"/>
  <c r="B206"/>
  <c r="C206"/>
  <c r="A207"/>
  <c r="B207"/>
  <c r="C207"/>
  <c r="A208"/>
  <c r="B208"/>
  <c r="C208"/>
  <c r="A209"/>
  <c r="B209"/>
  <c r="C209"/>
  <c r="A210"/>
  <c r="B210"/>
  <c r="C210"/>
  <c r="A211"/>
  <c r="B211"/>
  <c r="C211"/>
  <c r="A212"/>
  <c r="B212"/>
  <c r="C212"/>
  <c r="A213"/>
  <c r="B213"/>
  <c r="C213"/>
  <c r="A214"/>
  <c r="B214"/>
  <c r="C214"/>
  <c r="C157"/>
  <c r="B157"/>
  <c r="A157"/>
  <c r="A84"/>
  <c r="B84"/>
  <c r="C84"/>
  <c r="A85"/>
  <c r="B85"/>
  <c r="C85"/>
  <c r="A86"/>
  <c r="B86"/>
  <c r="C86"/>
  <c r="A87"/>
  <c r="B87"/>
  <c r="C87"/>
  <c r="A88"/>
  <c r="B88"/>
  <c r="C88"/>
  <c r="A89"/>
  <c r="B89"/>
  <c r="C89"/>
  <c r="A90"/>
  <c r="B90"/>
  <c r="C90"/>
  <c r="A91"/>
  <c r="B91"/>
  <c r="C91"/>
  <c r="A92"/>
  <c r="B92"/>
  <c r="C92"/>
  <c r="A93"/>
  <c r="B93"/>
  <c r="C93"/>
  <c r="A94"/>
  <c r="B94"/>
  <c r="C94"/>
  <c r="A95"/>
  <c r="B95"/>
  <c r="C95"/>
  <c r="A96"/>
  <c r="B96"/>
  <c r="C96"/>
  <c r="A97"/>
  <c r="B97"/>
  <c r="C97"/>
  <c r="A98"/>
  <c r="B98"/>
  <c r="C98"/>
  <c r="A99"/>
  <c r="B99"/>
  <c r="C99"/>
  <c r="A100"/>
  <c r="B100"/>
  <c r="C100"/>
  <c r="A101"/>
  <c r="B101"/>
  <c r="C101"/>
  <c r="A102"/>
  <c r="B102"/>
  <c r="C102"/>
  <c r="A103"/>
  <c r="B103"/>
  <c r="C103"/>
  <c r="A104"/>
  <c r="B104"/>
  <c r="C104"/>
  <c r="A105"/>
  <c r="B105"/>
  <c r="C105"/>
  <c r="A106"/>
  <c r="B106"/>
  <c r="C106"/>
  <c r="A107"/>
  <c r="B107"/>
  <c r="C107"/>
  <c r="A108"/>
  <c r="B108"/>
  <c r="C108"/>
  <c r="A109"/>
  <c r="B109"/>
  <c r="C109"/>
  <c r="A110"/>
  <c r="B110"/>
  <c r="C110"/>
  <c r="A111"/>
  <c r="B111"/>
  <c r="C111"/>
  <c r="A112"/>
  <c r="B112"/>
  <c r="C112"/>
  <c r="A113"/>
  <c r="B113"/>
  <c r="C113"/>
  <c r="A114"/>
  <c r="B114"/>
  <c r="C114"/>
  <c r="A115"/>
  <c r="B115"/>
  <c r="C115"/>
  <c r="A116"/>
  <c r="B116"/>
  <c r="C116"/>
  <c r="A117"/>
  <c r="B117"/>
  <c r="C117"/>
  <c r="A118"/>
  <c r="B118"/>
  <c r="C118"/>
  <c r="A119"/>
  <c r="B119"/>
  <c r="C119"/>
  <c r="A120"/>
  <c r="B120"/>
  <c r="C120"/>
  <c r="A121"/>
  <c r="B121"/>
  <c r="C121"/>
  <c r="A122"/>
  <c r="B122"/>
  <c r="C122"/>
  <c r="A123"/>
  <c r="B123"/>
  <c r="C123"/>
  <c r="A124"/>
  <c r="B124"/>
  <c r="C124"/>
  <c r="A125"/>
  <c r="B125"/>
  <c r="C125"/>
  <c r="A126"/>
  <c r="B126"/>
  <c r="C126"/>
  <c r="A127"/>
  <c r="B127"/>
  <c r="C127"/>
  <c r="A128"/>
  <c r="B128"/>
  <c r="C128"/>
  <c r="A129"/>
  <c r="B129"/>
  <c r="C129"/>
  <c r="A130"/>
  <c r="B130"/>
  <c r="C130"/>
  <c r="A131"/>
  <c r="B131"/>
  <c r="C131"/>
  <c r="A132"/>
  <c r="B132"/>
  <c r="C132"/>
  <c r="A133"/>
  <c r="B133"/>
  <c r="C133"/>
  <c r="A134"/>
  <c r="B134"/>
  <c r="C134"/>
  <c r="A135"/>
  <c r="B135"/>
  <c r="C135"/>
  <c r="A136"/>
  <c r="B136"/>
  <c r="C136"/>
  <c r="A137"/>
  <c r="B137"/>
  <c r="C137"/>
  <c r="A138"/>
  <c r="B138"/>
  <c r="C138"/>
  <c r="A139"/>
  <c r="B139"/>
  <c r="C139"/>
  <c r="A140"/>
  <c r="B140"/>
  <c r="C140"/>
  <c r="A141"/>
  <c r="B141"/>
  <c r="C141"/>
  <c r="A142"/>
  <c r="B142"/>
  <c r="C142"/>
  <c r="A143"/>
  <c r="B143"/>
  <c r="C143"/>
  <c r="A144"/>
  <c r="B144"/>
  <c r="C144"/>
  <c r="A145"/>
  <c r="B145"/>
  <c r="C145"/>
  <c r="A146"/>
  <c r="B146"/>
  <c r="C146"/>
  <c r="A147"/>
  <c r="B147"/>
  <c r="C147"/>
  <c r="A148"/>
  <c r="B148"/>
  <c r="C148"/>
  <c r="A149"/>
  <c r="B149"/>
  <c r="C149"/>
  <c r="A150"/>
  <c r="B150"/>
  <c r="C150"/>
  <c r="A151"/>
  <c r="B151"/>
  <c r="C151"/>
  <c r="A152"/>
  <c r="B152"/>
  <c r="C152"/>
  <c r="A153"/>
  <c r="B153"/>
  <c r="C153"/>
  <c r="A154"/>
  <c r="B154"/>
  <c r="C154"/>
  <c r="A155"/>
  <c r="B155"/>
  <c r="C155"/>
  <c r="C83"/>
  <c r="B83"/>
  <c r="A83"/>
  <c r="A61"/>
  <c r="B61"/>
  <c r="C61"/>
  <c r="A62"/>
  <c r="B62"/>
  <c r="C62"/>
  <c r="A63"/>
  <c r="B63"/>
  <c r="C63"/>
  <c r="A64"/>
  <c r="B64"/>
  <c r="C64"/>
  <c r="A65"/>
  <c r="B65"/>
  <c r="C65"/>
  <c r="A66"/>
  <c r="B66"/>
  <c r="C66"/>
  <c r="A67"/>
  <c r="B67"/>
  <c r="C67"/>
  <c r="A68"/>
  <c r="B68"/>
  <c r="C68"/>
  <c r="A69"/>
  <c r="B69"/>
  <c r="C69"/>
  <c r="A70"/>
  <c r="B70"/>
  <c r="C70"/>
  <c r="A71"/>
  <c r="B71"/>
  <c r="C71"/>
  <c r="A72"/>
  <c r="B72"/>
  <c r="C72"/>
  <c r="A73"/>
  <c r="B73"/>
  <c r="C73"/>
  <c r="A74"/>
  <c r="B74"/>
  <c r="C74"/>
  <c r="A75"/>
  <c r="B75"/>
  <c r="C75"/>
  <c r="A76"/>
  <c r="B76"/>
  <c r="C76"/>
  <c r="A77"/>
  <c r="B77"/>
  <c r="C77"/>
  <c r="A78"/>
  <c r="B78"/>
  <c r="C78"/>
  <c r="A79"/>
  <c r="B79"/>
  <c r="C79"/>
  <c r="A80"/>
  <c r="B80"/>
  <c r="C80"/>
  <c r="A81"/>
  <c r="B81"/>
  <c r="C81"/>
  <c r="C60"/>
  <c r="B60"/>
  <c r="A60"/>
  <c r="A4"/>
  <c r="B4"/>
  <c r="C4"/>
  <c r="A5"/>
  <c r="B5"/>
  <c r="C5"/>
  <c r="A6"/>
  <c r="B6"/>
  <c r="C6"/>
  <c r="A7"/>
  <c r="B7"/>
  <c r="C7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A51"/>
  <c r="B51"/>
  <c r="C51"/>
  <c r="A52"/>
  <c r="B52"/>
  <c r="C52"/>
  <c r="A53"/>
  <c r="B53"/>
  <c r="C53"/>
  <c r="A54"/>
  <c r="B54"/>
  <c r="C54"/>
  <c r="A55"/>
  <c r="B55"/>
  <c r="C55"/>
  <c r="A56"/>
  <c r="B56"/>
  <c r="C56"/>
  <c r="A57"/>
  <c r="B57"/>
  <c r="C57"/>
  <c r="A58"/>
  <c r="B58"/>
  <c r="C58"/>
  <c r="C3"/>
  <c r="B3"/>
  <c r="A3"/>
  <c r="H5" i="3"/>
  <c r="G5" i="4"/>
  <c r="G4" i="2"/>
  <c r="G4" i="1"/>
  <c r="H7" i="3"/>
  <c r="H6"/>
  <c r="G7" i="4"/>
  <c r="G6"/>
  <c r="G6" i="2"/>
  <c r="G5"/>
  <c r="A3" i="3"/>
  <c r="A3" i="4"/>
  <c r="A3" i="2"/>
  <c r="G6" i="1"/>
  <c r="G5"/>
  <c r="G186" i="10"/>
  <c r="H19" i="4"/>
  <c r="H37"/>
  <c r="H39"/>
  <c r="G202" i="10"/>
  <c r="G40" i="1"/>
  <c r="G69" i="10"/>
  <c r="G188"/>
  <c r="D18" i="3"/>
  <c r="D34" s="1"/>
  <c r="D36" s="1"/>
  <c r="G190" i="10"/>
  <c r="G204"/>
  <c r="G195"/>
  <c r="G24" i="1"/>
  <c r="G47"/>
  <c r="G20" i="10"/>
  <c r="C16" i="1"/>
  <c r="G9" i="10"/>
  <c r="G191"/>
  <c r="G99"/>
  <c r="C26" i="2"/>
  <c r="G86" i="10"/>
  <c r="G78"/>
  <c r="G37" i="4"/>
  <c r="D27" i="2"/>
  <c r="D29"/>
  <c r="D30"/>
  <c r="G70" i="10"/>
  <c r="G30"/>
  <c r="C45" i="1"/>
  <c r="G38" i="10"/>
  <c r="H27" i="2"/>
  <c r="H29"/>
  <c r="H30"/>
  <c r="C34" i="3"/>
  <c r="G193" i="10"/>
  <c r="G54"/>
  <c r="E19" i="4"/>
  <c r="G27" i="2"/>
  <c r="C18" i="1"/>
  <c r="C27" i="2"/>
  <c r="I15" i="3"/>
  <c r="G138" i="10"/>
  <c r="C29" i="2"/>
  <c r="G87" i="10"/>
  <c r="C47" i="1"/>
  <c r="G11" i="10"/>
  <c r="C36" i="3"/>
  <c r="G103" i="10"/>
  <c r="G29" i="2"/>
  <c r="G214" i="10"/>
  <c r="G198"/>
  <c r="G114"/>
  <c r="E37" i="4"/>
  <c r="G39" i="10"/>
  <c r="G89"/>
  <c r="C30" i="2"/>
  <c r="G90" i="10"/>
  <c r="E39" i="4"/>
  <c r="G132" i="10"/>
  <c r="G105"/>
  <c r="G30" i="2"/>
  <c r="G106" i="10"/>
  <c r="G134"/>
  <c r="F34" i="3" l="1"/>
  <c r="F36" s="1"/>
  <c r="I18"/>
  <c r="G141" i="10" s="1"/>
  <c r="G184" l="1"/>
  <c r="I34" i="3"/>
  <c r="G157" i="10" s="1"/>
  <c r="I36" i="3"/>
  <c r="G159" i="10" l="1"/>
</calcChain>
</file>

<file path=xl/sharedStrings.xml><?xml version="1.0" encoding="utf-8"?>
<sst xmlns="http://schemas.openxmlformats.org/spreadsheetml/2006/main" count="1975" uniqueCount="1360">
  <si>
    <t>АКТИВИ</t>
  </si>
  <si>
    <t xml:space="preserve">Текущ период </t>
  </si>
  <si>
    <t xml:space="preserve">Предходен период </t>
  </si>
  <si>
    <t>Текущ период</t>
  </si>
  <si>
    <t>Предходен период</t>
  </si>
  <si>
    <t>а</t>
  </si>
  <si>
    <t xml:space="preserve"> СОБСТВЕН КАПИТАЛ И ПАСИВИ </t>
  </si>
  <si>
    <t xml:space="preserve">А. НЕТЕКУЩИ АКТИВИ </t>
  </si>
  <si>
    <t>1. Парични средства в каса</t>
  </si>
  <si>
    <t>2. Парични средства по безсрочни депозити</t>
  </si>
  <si>
    <t>други</t>
  </si>
  <si>
    <t>Общо за група I</t>
  </si>
  <si>
    <t xml:space="preserve">Общо за група II </t>
  </si>
  <si>
    <t xml:space="preserve">Общо за група ІІІ 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</si>
  <si>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</si>
  <si>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</si>
  <si>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</si>
  <si>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</si>
  <si>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Финансови разходи</t>
  </si>
  <si>
    <t>1. Разходи за лихви</t>
  </si>
  <si>
    <t>Общо за група І</t>
  </si>
  <si>
    <t xml:space="preserve">3. Разходи за амортизация </t>
  </si>
  <si>
    <t>5. Други</t>
  </si>
  <si>
    <t>Общо за група ІІ</t>
  </si>
  <si>
    <t>А. СОБСТВЕН КАПИТАЛ</t>
  </si>
  <si>
    <t>2. Резерви от последващи оценки на активи и пасиви</t>
  </si>
  <si>
    <t>1. Натрупана печалба (загуба), в т.ч.:</t>
  </si>
  <si>
    <t>неразпределена печалба</t>
  </si>
  <si>
    <t>непокрита загуба</t>
  </si>
  <si>
    <t>Общо за група IІІ</t>
  </si>
  <si>
    <t>ОБЩО ЗА РАЗДЕЛ  А</t>
  </si>
  <si>
    <t>ОБЩО ЗА РАЗДЕЛ А</t>
  </si>
  <si>
    <t>Б. ТЕКУЩИ АКТИВИ</t>
  </si>
  <si>
    <t>Б. ТЕКУЩИ ПАСИВИ</t>
  </si>
  <si>
    <t>ОБЩО ЗА РАЗДЕЛ Б</t>
  </si>
  <si>
    <t>СУМА НА ПАСИВА</t>
  </si>
  <si>
    <t>СУМА НА АКТИВА</t>
  </si>
  <si>
    <t>І. Финансови приходи</t>
  </si>
  <si>
    <t>1. Приходи от дивиденти</t>
  </si>
  <si>
    <t>ІІ. Нефинансови приходи</t>
  </si>
  <si>
    <t>Б. Общо приходи от дейността (I+II)</t>
  </si>
  <si>
    <t>ПОКАЗАТЕЛИ</t>
  </si>
  <si>
    <t>Резерви</t>
  </si>
  <si>
    <t xml:space="preserve">Натрупани печалби/загуби </t>
  </si>
  <si>
    <t>Общо собствен капитал</t>
  </si>
  <si>
    <t>Основен капитал</t>
  </si>
  <si>
    <t xml:space="preserve">резерв от последващи 
оценки </t>
  </si>
  <si>
    <t>печалба</t>
  </si>
  <si>
    <t>загуба</t>
  </si>
  <si>
    <t xml:space="preserve">Салдо в началото на отчетния период </t>
  </si>
  <si>
    <t>Промени в началните салда поради:</t>
  </si>
  <si>
    <t xml:space="preserve">Коригирано салдо в началото на отчетния период </t>
  </si>
  <si>
    <t xml:space="preserve">Нетна печалба/загуба за периода  </t>
  </si>
  <si>
    <t>1. Разпределение на печалбата за:</t>
  </si>
  <si>
    <t>2. Покриване на загуби</t>
  </si>
  <si>
    <t xml:space="preserve">Салдо към края на отчетния период </t>
  </si>
  <si>
    <t xml:space="preserve">Собствен капитал 
към края на отчетния период </t>
  </si>
  <si>
    <t>(в лева)</t>
  </si>
  <si>
    <t>Наименование на паричните потоци</t>
  </si>
  <si>
    <t>Постъпления</t>
  </si>
  <si>
    <t>Плащания</t>
  </si>
  <si>
    <t>Нетен поток</t>
  </si>
  <si>
    <t>Г. Изменение на паричните средства през периода (А+Б+В)</t>
  </si>
  <si>
    <t>лихви</t>
  </si>
  <si>
    <t xml:space="preserve"> ОТЧЕТ ЗА ПАРИЧНИТЕ ПОТОЦИ ПО ПРЕКИЯ МЕТОД</t>
  </si>
  <si>
    <t xml:space="preserve">Общо вземания: </t>
  </si>
  <si>
    <t xml:space="preserve">Общо задължения: </t>
  </si>
  <si>
    <t>І. Краткосрочни вземания</t>
  </si>
  <si>
    <t>ІІ. Краткосрочни задължения</t>
  </si>
  <si>
    <t xml:space="preserve">1. Задължения по дивиденти </t>
  </si>
  <si>
    <t>неплатени лихви</t>
  </si>
  <si>
    <t>Сума</t>
  </si>
  <si>
    <t>по безсрочни депозити</t>
  </si>
  <si>
    <t>акции</t>
  </si>
  <si>
    <t>2. Вземания по сделки с финансови инструменти</t>
  </si>
  <si>
    <t>към управляващо дружество</t>
  </si>
  <si>
    <t>Салдо към началото на предходния отчетен период</t>
  </si>
  <si>
    <t>по депозити</t>
  </si>
  <si>
    <t>увеличения на капитала</t>
  </si>
  <si>
    <t>управляващо дружество</t>
  </si>
  <si>
    <t>при продажба на финансови инструменти</t>
  </si>
  <si>
    <t xml:space="preserve">дългови </t>
  </si>
  <si>
    <t xml:space="preserve">4. Други </t>
  </si>
  <si>
    <t>5. Задължения към осигурителни предприятия</t>
  </si>
  <si>
    <t>6. Данъчни задължения</t>
  </si>
  <si>
    <t>по дългови фининсови инструменти</t>
  </si>
  <si>
    <t>към кредитни институции</t>
  </si>
  <si>
    <t>офис оборудване</t>
  </si>
  <si>
    <t>права</t>
  </si>
  <si>
    <t>сгради</t>
  </si>
  <si>
    <t>транспорни средства</t>
  </si>
  <si>
    <t>3. Общи резерви</t>
  </si>
  <si>
    <t>10. Други</t>
  </si>
  <si>
    <t>ІІ. Нефинансови разходи</t>
  </si>
  <si>
    <t>Всичко парични потоци от  инвестиционна дейност (Б):</t>
  </si>
  <si>
    <t>общи резерви</t>
  </si>
  <si>
    <t>5. Други изменения</t>
  </si>
  <si>
    <t>други кредитни институции</t>
  </si>
  <si>
    <t>6. Други краткосрочни вземания</t>
  </si>
  <si>
    <t>3. Задължения към контрагенти</t>
  </si>
  <si>
    <t>2. Разходи за външни услуги</t>
  </si>
  <si>
    <t xml:space="preserve">Б. Парични потоци от инвестиционна дейност </t>
  </si>
  <si>
    <t xml:space="preserve">В. Парични потоци от неспециализирана дейност </t>
  </si>
  <si>
    <t>2. Задължения към финансови институции, в т.ч.:</t>
  </si>
  <si>
    <t xml:space="preserve">6. Други промени </t>
  </si>
  <si>
    <t>4. Блокирани парични средства</t>
  </si>
  <si>
    <t>2. Други финансови инструменти</t>
  </si>
  <si>
    <t>2. Инструменти на паричния пазар</t>
  </si>
  <si>
    <t>3. Дялове на колективни инвестиционни схеми</t>
  </si>
  <si>
    <t>4. Деривативни финансови инструменти</t>
  </si>
  <si>
    <t>5. Блокирани</t>
  </si>
  <si>
    <t>6. Други финансови инструменти</t>
  </si>
  <si>
    <t>1. Вземания, свързани с лихви</t>
  </si>
  <si>
    <t>3. Вземания, свързани с емитиране</t>
  </si>
  <si>
    <t>1. Премийни резерви при емитиране/обратно изкупуване на акции/дялове</t>
  </si>
  <si>
    <t>1. Ценни книжа, в т.ч.:</t>
  </si>
  <si>
    <t>1. Задължения, свързани с дивиденти</t>
  </si>
  <si>
    <t>4. Задължения, свързани с възнаграждения</t>
  </si>
  <si>
    <t>7. Задължения, свързани с емитиране</t>
  </si>
  <si>
    <t>8. Задължения, свързани с обратно изкупуване</t>
  </si>
  <si>
    <t>9. Задължения, свързани със сделки с финансови инструменти</t>
  </si>
  <si>
    <t>4. Разходи, свързани с възнаграждения</t>
  </si>
  <si>
    <t>Б. Общо разходи за дейността (І+ІІ)</t>
  </si>
  <si>
    <t>III. Разходи за данъци</t>
  </si>
  <si>
    <t>Г. Нетна печалба за периода  (В-III)</t>
  </si>
  <si>
    <t>Г. Нетна загуба за периода</t>
  </si>
  <si>
    <t>Всичко парични потоци от неспециализирана дейност (В):</t>
  </si>
  <si>
    <t>Изменение за сметка на собствениците, в т.ч.:</t>
  </si>
  <si>
    <t>3. Последващи оценки на дълготрайни материални и нематериални активи, в т.ч.:</t>
  </si>
  <si>
    <t>4. Последващи оценки на финансови активи и инструменти, в т.ч.:</t>
  </si>
  <si>
    <t>1. Материални активи, в т.ч.:</t>
  </si>
  <si>
    <t>2. Нематериални активи</t>
  </si>
  <si>
    <t>1. Вземания, свързани с емитиране</t>
  </si>
  <si>
    <t>2. Съдебни вземания и присъдени вземания</t>
  </si>
  <si>
    <t>3. Вземания от съучастия (дивиденти)</t>
  </si>
  <si>
    <t>4. Вземания от лихви, в т.ч.:</t>
  </si>
  <si>
    <t>5. Вземания, свързани с финансови инструменти, в т.ч.:</t>
  </si>
  <si>
    <t>банка депозитар</t>
  </si>
  <si>
    <t>3. Парични средства по срочни депозити</t>
  </si>
  <si>
    <t>към банка депозитар</t>
  </si>
  <si>
    <t>б</t>
  </si>
  <si>
    <t>код</t>
  </si>
  <si>
    <t>BS</t>
  </si>
  <si>
    <t>SB.1.1.1.1.0.0</t>
  </si>
  <si>
    <t>SB.1.1.1.1.1.0</t>
  </si>
  <si>
    <t>SB.1.1.1.1.2.0</t>
  </si>
  <si>
    <t>SB.1.1.1.2.0.0</t>
  </si>
  <si>
    <t>SB.1.1.1.0.0.0</t>
  </si>
  <si>
    <t>SB.1.1.2.0.0.0</t>
  </si>
  <si>
    <t>SB.1.1.0.0.0.0</t>
  </si>
  <si>
    <t>SB.1.2.1.1.0.0</t>
  </si>
  <si>
    <t>SB.1.2.1.2.0.0</t>
  </si>
  <si>
    <t>SB.1.2.1.3.0.0</t>
  </si>
  <si>
    <t>SB.1.2.1.4.0.0</t>
  </si>
  <si>
    <t>SB.1.2.1.0.0.0</t>
  </si>
  <si>
    <t>SB.1.2.2.1.0.0</t>
  </si>
  <si>
    <t>SB.1.2.2.1.1.0</t>
  </si>
  <si>
    <t>SB.1.2.2.1.2.0</t>
  </si>
  <si>
    <t>SB.1.2.2.1.3.0</t>
  </si>
  <si>
    <t>SB.1.2.2.1.4.0</t>
  </si>
  <si>
    <t>SB.1.2.2.2.0.0</t>
  </si>
  <si>
    <t>SB.1.2.2.3.0.0</t>
  </si>
  <si>
    <t>SB.1.2.2.4.0.0</t>
  </si>
  <si>
    <t>SB.1.2.2.5.0.0</t>
  </si>
  <si>
    <t>SB.1.2.2.6.0.0</t>
  </si>
  <si>
    <t>SB.1.2.2.0.0.0</t>
  </si>
  <si>
    <t>SB.1.2.3.1.0.0</t>
  </si>
  <si>
    <t>SB.1.2.3.2.0.0</t>
  </si>
  <si>
    <t>SB.1.2.3.3.0.0</t>
  </si>
  <si>
    <t>SB.1.2.3.4.0.0</t>
  </si>
  <si>
    <t>SB.1.2.3.0.0.0</t>
  </si>
  <si>
    <t>SB.1.2.4.0.0.0</t>
  </si>
  <si>
    <t>SB.1.2.0.0.0.0</t>
  </si>
  <si>
    <t>SB.1.0.0.0.0.0</t>
  </si>
  <si>
    <t>SB.2.1.1.0.0.0</t>
  </si>
  <si>
    <t>SB.2.1.2.1.0.0</t>
  </si>
  <si>
    <t>SB.2.1.2.2.0.0</t>
  </si>
  <si>
    <t>SB.2.1.2.3.0.0</t>
  </si>
  <si>
    <t>SB.2.1.2.0.0.0</t>
  </si>
  <si>
    <t>SB.2.1.3.1.0.0</t>
  </si>
  <si>
    <t>SB.2.1.3.1.1.0</t>
  </si>
  <si>
    <t>SB.2.1.3.1.2.0</t>
  </si>
  <si>
    <t>SB.2.1.3.2.0.0</t>
  </si>
  <si>
    <t>SB.2.1.3.0.0.0</t>
  </si>
  <si>
    <t>SB.2.1.0.0.0.0</t>
  </si>
  <si>
    <t>SB.2.2.1.1.0.0</t>
  </si>
  <si>
    <t>SB.2.2.1.2.0.0</t>
  </si>
  <si>
    <t>SB.2.2.1.2.1.0</t>
  </si>
  <si>
    <t>SB.2.2.1.2.2.0</t>
  </si>
  <si>
    <t>SB.2.2.1.2.3.0</t>
  </si>
  <si>
    <t>SB.2.2.1.3.0.0</t>
  </si>
  <si>
    <t>SB.2.2.1.4.0.0</t>
  </si>
  <si>
    <t>SB.2.2.1.5.0.0</t>
  </si>
  <si>
    <t>SB.2.2.1.6.0.0</t>
  </si>
  <si>
    <t>SB.2.2.1.7.0.0</t>
  </si>
  <si>
    <t>SB.2.2.1.8.0.0</t>
  </si>
  <si>
    <t>SB.2.2.1.9.0.0</t>
  </si>
  <si>
    <t>SB.2.2.1.10.0.0</t>
  </si>
  <si>
    <t>SB.2.2.0.0.0.0</t>
  </si>
  <si>
    <t>SB.2.0.0.0.0.0</t>
  </si>
  <si>
    <t>SB</t>
  </si>
  <si>
    <t>Код</t>
  </si>
  <si>
    <t xml:space="preserve"> - ефект от промени в счетоводната политика </t>
  </si>
  <si>
    <t xml:space="preserve"> - емитиране</t>
  </si>
  <si>
    <t xml:space="preserve"> - обратно изкупуване</t>
  </si>
  <si>
    <t xml:space="preserve"> - дивиденти</t>
  </si>
  <si>
    <t xml:space="preserve"> - други </t>
  </si>
  <si>
    <t>IR</t>
  </si>
  <si>
    <t>СПРАВКИ</t>
  </si>
  <si>
    <t>за договорни фондове и инвестиционни дружества</t>
  </si>
  <si>
    <t>Данни за отчетния период</t>
  </si>
  <si>
    <t>Начална дата:</t>
  </si>
  <si>
    <t>Крайна дата:</t>
  </si>
  <si>
    <t>Дата на изготвяне на отчета:</t>
  </si>
  <si>
    <t>Данни за поднадзорното лице</t>
  </si>
  <si>
    <t>Наименование на ДФ/ИД:</t>
  </si>
  <si>
    <t>Номер РГ:</t>
  </si>
  <si>
    <t>ЕИК:</t>
  </si>
  <si>
    <t>Адрес на управление:</t>
  </si>
  <si>
    <t>Адрес за кореспонденция:</t>
  </si>
  <si>
    <t>Телефон:</t>
  </si>
  <si>
    <t>E-mail:</t>
  </si>
  <si>
    <t>Данни за управляващото дружество</t>
  </si>
  <si>
    <t>Наименование на УД:</t>
  </si>
  <si>
    <t>Представляващ:</t>
  </si>
  <si>
    <t>Данни за представените справки</t>
  </si>
  <si>
    <t>Съставител:</t>
  </si>
  <si>
    <t>Длъжност:</t>
  </si>
  <si>
    <t>Ръководител:</t>
  </si>
  <si>
    <t>ОТЧЕТ ЗА ИЗМЕНЕНИЯТА В СОБСТВЕНИЯ КАПИТАЛ</t>
  </si>
  <si>
    <t>СПРАВКА ЗА НЕТЕКУЩИТЕ НЕФИНАНСОВИ АКТИВИ</t>
  </si>
  <si>
    <t>СПРАВКА ЗА КРАТКОСРОЧНИТЕ ВЗЕМАНИЯ И ЗАДЪЛЖЕНИЯ</t>
  </si>
  <si>
    <t>СПРАВКА ЗА ФИНАНСОВИТЕ ИНСТРУМЕНТИ</t>
  </si>
  <si>
    <t>Номер по ред</t>
  </si>
  <si>
    <t>InstrumentType</t>
  </si>
  <si>
    <t>Country</t>
  </si>
  <si>
    <t>А</t>
  </si>
  <si>
    <t>Акции</t>
  </si>
  <si>
    <t>A1</t>
  </si>
  <si>
    <t>Международна, регионална или европейска организация или институция</t>
  </si>
  <si>
    <t>ИПП</t>
  </si>
  <si>
    <t>Инструменти на паричния пазар</t>
  </si>
  <si>
    <t>AD</t>
  </si>
  <si>
    <t>Андора</t>
  </si>
  <si>
    <t>ДИ</t>
  </si>
  <si>
    <t>Деривативни инструменти</t>
  </si>
  <si>
    <t>AE</t>
  </si>
  <si>
    <t>Обединени арабски емирства</t>
  </si>
  <si>
    <t>Дялове</t>
  </si>
  <si>
    <t>Дялове на КИС</t>
  </si>
  <si>
    <t>AF</t>
  </si>
  <si>
    <t>Афганистан</t>
  </si>
  <si>
    <t>ДЦК</t>
  </si>
  <si>
    <t>Държавни ценни книжа</t>
  </si>
  <si>
    <t>AG</t>
  </si>
  <si>
    <t>Антигуа и Барбуда</t>
  </si>
  <si>
    <t>Други</t>
  </si>
  <si>
    <t>AI</t>
  </si>
  <si>
    <t>Ангила</t>
  </si>
  <si>
    <t>AL</t>
  </si>
  <si>
    <t>Албания</t>
  </si>
  <si>
    <t>AM</t>
  </si>
  <si>
    <t>Армения</t>
  </si>
  <si>
    <t>AN</t>
  </si>
  <si>
    <t>Холандски Антили</t>
  </si>
  <si>
    <t>AO</t>
  </si>
  <si>
    <t>Ангола</t>
  </si>
  <si>
    <t>AQ</t>
  </si>
  <si>
    <t>Антарктика</t>
  </si>
  <si>
    <t>AR</t>
  </si>
  <si>
    <t>Аржентина</t>
  </si>
  <si>
    <t>AS</t>
  </si>
  <si>
    <t>Американско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</si>
  <si>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</si>
  <si>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</si>
  <si>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</si>
  <si>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</si>
  <si>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</si>
  <si>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</si>
  <si>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</si>
  <si>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</si>
  <si>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</si>
  <si>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Босна и Херцеговина</t>
  </si>
  <si>
    <t>BB</t>
  </si>
  <si>
    <t>Барбадос</t>
  </si>
  <si>
    <t>BD</t>
  </si>
  <si>
    <t>Бангладеш</t>
  </si>
  <si>
    <t>BE</t>
  </si>
  <si>
    <t>Белгия</t>
  </si>
  <si>
    <t>BF</t>
  </si>
  <si>
    <t>Буркина Фасо</t>
  </si>
  <si>
    <t>BG</t>
  </si>
  <si>
    <t>България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</si>
  <si>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</si>
  <si>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</si>
  <si>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</si>
  <si>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</si>
  <si>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</si>
  <si>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</si>
  <si>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</si>
  <si>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Бермуда</t>
  </si>
  <si>
    <t>BN</t>
  </si>
  <si>
    <t>Бруней Дерусалам</t>
  </si>
  <si>
    <t>BO</t>
  </si>
  <si>
    <t>Боливия</t>
  </si>
  <si>
    <t>BR</t>
  </si>
  <si>
    <t>Бразилия</t>
  </si>
  <si>
    <t>Бахамски острови</t>
  </si>
  <si>
    <t>BT</t>
  </si>
  <si>
    <t>Бутан</t>
  </si>
  <si>
    <t>BV</t>
  </si>
  <si>
    <t>Буве остров</t>
  </si>
  <si>
    <t>BW</t>
  </si>
  <si>
    <t>Ботсуана</t>
  </si>
  <si>
    <t>BY</t>
  </si>
  <si>
    <t>Беларус</t>
  </si>
  <si>
    <t>BZ</t>
  </si>
  <si>
    <t>Белиз</t>
  </si>
  <si>
    <t>CA</t>
  </si>
  <si>
    <t>Канада</t>
  </si>
  <si>
    <t>CC</t>
  </si>
  <si>
    <t>Кокосови острови (или Кийлинг острови)</t>
  </si>
  <si>
    <t>CD</t>
  </si>
  <si>
    <t>Демократична република Конго</t>
  </si>
  <si>
    <t>CF</t>
  </si>
  <si>
    <t>Централноафриканската република</t>
  </si>
  <si>
    <t>CG</t>
  </si>
  <si>
    <t>Конго</t>
  </si>
  <si>
    <t>CH</t>
  </si>
  <si>
    <t>Швейцария</t>
  </si>
  <si>
    <t>CI</t>
  </si>
  <si>
    <t>Кот д`Ивоар</t>
  </si>
  <si>
    <t>CK</t>
  </si>
  <si>
    <t>Острови Кук</t>
  </si>
  <si>
    <t>CL</t>
  </si>
  <si>
    <t>Чили</t>
  </si>
  <si>
    <t>CM</t>
  </si>
  <si>
    <t>Камерун</t>
  </si>
  <si>
    <t>CN</t>
  </si>
  <si>
    <t>Китайската народна република</t>
  </si>
  <si>
    <t>CO</t>
  </si>
  <si>
    <t>Колумбия</t>
  </si>
  <si>
    <t>CR</t>
  </si>
  <si>
    <t>Коста Рика</t>
  </si>
  <si>
    <t>CS</t>
  </si>
  <si>
    <t>Сърбия и Черна гора</t>
  </si>
  <si>
    <t>CU</t>
  </si>
  <si>
    <t>Куба</t>
  </si>
  <si>
    <t>CV</t>
  </si>
  <si>
    <t>Кабо Верде (Зелени нос)</t>
  </si>
  <si>
    <t>CX</t>
  </si>
  <si>
    <t>Рождественски острови</t>
  </si>
  <si>
    <t>CY</t>
  </si>
  <si>
    <t>Кипър</t>
  </si>
  <si>
    <t>CZ</t>
  </si>
  <si>
    <t>Чешка република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</si>
  <si>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</si>
  <si>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</si>
  <si>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</si>
  <si>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</si>
  <si>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</si>
  <si>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</si>
  <si>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</si>
  <si>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</si>
  <si>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</si>
  <si>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Доминиканската република</t>
  </si>
  <si>
    <t>DZ</t>
  </si>
  <si>
    <t>Алжир</t>
  </si>
  <si>
    <t>EC</t>
  </si>
  <si>
    <t>Еквадор</t>
  </si>
  <si>
    <t>EE</t>
  </si>
  <si>
    <t>Естония</t>
  </si>
  <si>
    <t>EG</t>
  </si>
  <si>
    <t>Египет</t>
  </si>
  <si>
    <t>EH</t>
  </si>
  <si>
    <t>Западна Сахара</t>
  </si>
  <si>
    <t>ER</t>
  </si>
  <si>
    <t>Еритрея</t>
  </si>
  <si>
    <t>ES</t>
  </si>
  <si>
    <t>Испания</t>
  </si>
  <si>
    <t>ET</t>
  </si>
  <si>
    <t>Етиопия</t>
  </si>
  <si>
    <t>FI</t>
  </si>
  <si>
    <t>Финландия</t>
  </si>
  <si>
    <t>FJ</t>
  </si>
  <si>
    <t>Фиджи</t>
  </si>
  <si>
    <t>FK</t>
  </si>
  <si>
    <t>Фолклендските острови</t>
  </si>
  <si>
    <t>FM</t>
  </si>
  <si>
    <t>Федерални щати Микронезия</t>
  </si>
  <si>
    <t>FO</t>
  </si>
  <si>
    <t>Фарьорските острови</t>
  </si>
  <si>
    <t>FR</t>
  </si>
  <si>
    <t>Франция</t>
  </si>
  <si>
    <t>GA</t>
  </si>
  <si>
    <t>Габон</t>
  </si>
  <si>
    <t>GB</t>
  </si>
  <si>
    <t>Обединено Кралство Великобритания и Северна Ирландия</t>
  </si>
  <si>
    <t>GD</t>
  </si>
  <si>
    <t>Гренада</t>
  </si>
  <si>
    <t>GE</t>
  </si>
  <si>
    <t>Грузия</t>
  </si>
  <si>
    <t>GF</t>
  </si>
  <si>
    <t>Гиана (фр.)</t>
  </si>
  <si>
    <t>GG</t>
  </si>
  <si>
    <t>Гърнзи (няма официален ISO код)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</si>
  <si>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</si>
  <si>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</si>
  <si>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</si>
  <si>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</si>
  <si>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</si>
  <si>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</si>
  <si>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</si>
  <si>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</si>
  <si>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</si>
  <si>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</si>
  <si>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</si>
  <si>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Гвателупа, остров (фр.)</t>
  </si>
  <si>
    <t>GQ</t>
  </si>
  <si>
    <t>Екваториална Гвинея</t>
  </si>
  <si>
    <t>GR</t>
  </si>
  <si>
    <t>Гърция</t>
  </si>
  <si>
    <t>GS</t>
  </si>
  <si>
    <t>Южна Джорджия и Южни Сандвичеви острови</t>
  </si>
  <si>
    <t>GT</t>
  </si>
  <si>
    <t>Гватемала</t>
  </si>
  <si>
    <t>GU</t>
  </si>
  <si>
    <t>Гуам</t>
  </si>
  <si>
    <t>GW</t>
  </si>
  <si>
    <t>Гвинея-Бисау</t>
  </si>
  <si>
    <t>GY</t>
  </si>
  <si>
    <t>Гаяна</t>
  </si>
  <si>
    <t>HK</t>
  </si>
  <si>
    <t>Хонг Конг</t>
  </si>
  <si>
    <t>HM</t>
  </si>
  <si>
    <t>о. Хърд и о-ви МакДоналд</t>
  </si>
  <si>
    <t>HN</t>
  </si>
  <si>
    <t>Хондурас</t>
  </si>
  <si>
    <t>HR</t>
  </si>
  <si>
    <t>Хърватия</t>
  </si>
  <si>
    <t>HT</t>
  </si>
  <si>
    <t>Хаити</t>
  </si>
  <si>
    <t>HU</t>
  </si>
  <si>
    <t>Унгария</t>
  </si>
  <si>
    <t>ID</t>
  </si>
  <si>
    <t>Индонезия</t>
  </si>
  <si>
    <t>IE</t>
  </si>
  <si>
    <t>Ирландия</t>
  </si>
  <si>
    <t>IL</t>
  </si>
  <si>
    <t>Израел</t>
  </si>
  <si>
    <t>IM</t>
  </si>
  <si>
    <t>Остров Ман</t>
  </si>
  <si>
    <t>IN</t>
  </si>
  <si>
    <t>Индия</t>
  </si>
  <si>
    <t>IO</t>
  </si>
  <si>
    <t>Британска територия в Индийския океан</t>
  </si>
  <si>
    <t>IQ</t>
  </si>
  <si>
    <t>Ирак</t>
  </si>
  <si>
    <t>Ислямска република Иран</t>
  </si>
  <si>
    <t>IS</t>
  </si>
  <si>
    <t>Исландия</t>
  </si>
  <si>
    <t>IT</t>
  </si>
  <si>
    <t>Италия</t>
  </si>
  <si>
    <t>JE</t>
  </si>
  <si>
    <t>Джързи</t>
  </si>
  <si>
    <t>JM</t>
  </si>
  <si>
    <t>Ямайка</t>
  </si>
  <si>
    <t>JO</t>
  </si>
  <si>
    <t>Йордания</t>
  </si>
  <si>
    <t>JP</t>
  </si>
  <si>
    <t>Япония</t>
  </si>
  <si>
    <t>KE</t>
  </si>
  <si>
    <t>Кения</t>
  </si>
  <si>
    <t>KG</t>
  </si>
  <si>
    <t>Киргизстан</t>
  </si>
  <si>
    <t>KH</t>
  </si>
  <si>
    <t>Камбоджа</t>
  </si>
  <si>
    <t>KI</t>
  </si>
  <si>
    <t>Кирибати</t>
  </si>
  <si>
    <t>KM</t>
  </si>
  <si>
    <t>Коморски острови</t>
  </si>
  <si>
    <t>KN</t>
  </si>
  <si>
    <t>Сейнт Китс и Нейвис</t>
  </si>
  <si>
    <t>KP</t>
  </si>
  <si>
    <t>Корейска народно-демократична република</t>
  </si>
  <si>
    <t>KR</t>
  </si>
  <si>
    <t>Република Корея</t>
  </si>
  <si>
    <t>KW</t>
  </si>
  <si>
    <t>Кувейт</t>
  </si>
  <si>
    <t>KY</t>
  </si>
  <si>
    <t>Кайманови острови</t>
  </si>
  <si>
    <t>KZ</t>
  </si>
  <si>
    <t>Казахстан</t>
  </si>
  <si>
    <t>LA</t>
  </si>
  <si>
    <t>Лаоска народно-демократична република</t>
  </si>
  <si>
    <t>LB</t>
  </si>
  <si>
    <t>Ливан</t>
  </si>
  <si>
    <t>LC</t>
  </si>
  <si>
    <t>Санта Лучия</t>
  </si>
  <si>
    <t>LI</t>
  </si>
  <si>
    <t>Лихтенщайн</t>
  </si>
  <si>
    <t>LK</t>
  </si>
  <si>
    <t>Шри 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</si>
  <si>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</si>
  <si>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</si>
  <si>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</si>
  <si>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</si>
  <si>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</si>
  <si>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</si>
  <si>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</si>
  <si>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</si>
  <si>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</si>
  <si>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</si>
  <si>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</si>
  <si>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Либийска арабска джамахирия</t>
  </si>
  <si>
    <t>MA</t>
  </si>
  <si>
    <t>Мароко</t>
  </si>
  <si>
    <t>MC</t>
  </si>
  <si>
    <t>Монако</t>
  </si>
  <si>
    <t>MD</t>
  </si>
  <si>
    <t>Република Молдова</t>
  </si>
  <si>
    <t>ME</t>
  </si>
  <si>
    <t>Черна гора</t>
  </si>
  <si>
    <t>MG</t>
  </si>
  <si>
    <t>Мадагаскар</t>
  </si>
  <si>
    <t>MH</t>
  </si>
  <si>
    <t>Маршалски острови</t>
  </si>
  <si>
    <t>MK</t>
  </si>
  <si>
    <t>Република Македония</t>
  </si>
  <si>
    <t>ML</t>
  </si>
  <si>
    <t>Мали</t>
  </si>
  <si>
    <t>MM</t>
  </si>
  <si>
    <t>Миянмар</t>
  </si>
  <si>
    <t>MN</t>
  </si>
  <si>
    <t>Монголия</t>
  </si>
  <si>
    <t>MO</t>
  </si>
  <si>
    <t>Макао</t>
  </si>
  <si>
    <t>MP</t>
  </si>
  <si>
    <t>Северни Мариански острови</t>
  </si>
  <si>
    <t>MQ</t>
  </si>
  <si>
    <t>Мартиника</t>
  </si>
  <si>
    <t>MR</t>
  </si>
  <si>
    <t>Мавритания</t>
  </si>
  <si>
    <t>MS</t>
  </si>
  <si>
    <t>Монсерат</t>
  </si>
  <si>
    <t>MT</t>
  </si>
  <si>
    <t>Малта</t>
  </si>
  <si>
    <t>MU</t>
  </si>
  <si>
    <t>Мавриций</t>
  </si>
  <si>
    <t>MV</t>
  </si>
  <si>
    <t>Малдивските острови</t>
  </si>
  <si>
    <t>MW</t>
  </si>
  <si>
    <t>Малави</t>
  </si>
  <si>
    <t>MX</t>
  </si>
  <si>
    <t>Мексико</t>
  </si>
  <si>
    <t>MY</t>
  </si>
  <si>
    <t>Малайзия</t>
  </si>
  <si>
    <t>MZ</t>
  </si>
  <si>
    <t>Мозамбик</t>
  </si>
  <si>
    <t>NA</t>
  </si>
  <si>
    <t>Намибия</t>
  </si>
  <si>
    <t>NC</t>
  </si>
  <si>
    <t>Нова Каледония</t>
  </si>
  <si>
    <t>NE</t>
  </si>
  <si>
    <t>Нигер</t>
  </si>
  <si>
    <t>NF</t>
  </si>
  <si>
    <t>о. Норфолк</t>
  </si>
  <si>
    <t>NG</t>
  </si>
  <si>
    <t>Нигерия</t>
  </si>
  <si>
    <t>NI</t>
  </si>
  <si>
    <t>Никарагуа</t>
  </si>
  <si>
    <t>NL</t>
  </si>
  <si>
    <t>Нидерландия</t>
  </si>
  <si>
    <t>NO</t>
  </si>
  <si>
    <t>Норвегия</t>
  </si>
  <si>
    <t>NP</t>
  </si>
  <si>
    <t>Непал</t>
  </si>
  <si>
    <t>NR</t>
  </si>
  <si>
    <t>Науру</t>
  </si>
  <si>
    <t>NU</t>
  </si>
  <si>
    <t>Ниуе остров</t>
  </si>
  <si>
    <t>NZ</t>
  </si>
  <si>
    <t>Нова Зеландия</t>
  </si>
  <si>
    <t>OM</t>
  </si>
  <si>
    <t>Оман</t>
  </si>
  <si>
    <t>PA</t>
  </si>
  <si>
    <t>Панама</t>
  </si>
  <si>
    <t>PE</t>
  </si>
  <si>
    <t>Перу</t>
  </si>
  <si>
    <t>PF</t>
  </si>
  <si>
    <t>Френска Полинезия</t>
  </si>
  <si>
    <t>PG</t>
  </si>
  <si>
    <t>Папуа Нова Гвинея</t>
  </si>
  <si>
    <t>PH</t>
  </si>
  <si>
    <t>Филипините</t>
  </si>
  <si>
    <t>PK</t>
  </si>
  <si>
    <t>Пакистан</t>
  </si>
  <si>
    <t>PL</t>
  </si>
  <si>
    <t>Полша</t>
  </si>
  <si>
    <t>PM</t>
  </si>
  <si>
    <t>Сен Пиер и Микелон</t>
  </si>
  <si>
    <t>PN</t>
  </si>
  <si>
    <t>Питкерн</t>
  </si>
  <si>
    <t>PR</t>
  </si>
  <si>
    <t>остров Пуерто Рико</t>
  </si>
  <si>
    <t>PS</t>
  </si>
  <si>
    <t>Палестина (окупирана)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</si>
  <si>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</si>
  <si>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</si>
  <si>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</si>
  <si>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</si>
  <si>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</si>
  <si>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</si>
  <si>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</si>
  <si>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</si>
  <si>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</si>
  <si>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Реюнион (фр.)</t>
  </si>
  <si>
    <t>RO</t>
  </si>
  <si>
    <t>Румъния</t>
  </si>
  <si>
    <t>RS</t>
  </si>
  <si>
    <t>Сърбия</t>
  </si>
  <si>
    <t>RU</t>
  </si>
  <si>
    <t>Руска Федерация</t>
  </si>
  <si>
    <t>RW</t>
  </si>
  <si>
    <t>Руанда</t>
  </si>
  <si>
    <t>SA</t>
  </si>
  <si>
    <t>Саудитска Арабия</t>
  </si>
  <si>
    <t>Соломоновите острови</t>
  </si>
  <si>
    <t>SC</t>
  </si>
  <si>
    <t>Сейшелските острови</t>
  </si>
  <si>
    <t>SD</t>
  </si>
  <si>
    <t>Судан</t>
  </si>
  <si>
    <t>SE</t>
  </si>
  <si>
    <t>Швеция</t>
  </si>
  <si>
    <t>SG</t>
  </si>
  <si>
    <t>Сингапур</t>
  </si>
  <si>
    <t>SH</t>
  </si>
  <si>
    <t>о. Света Елена</t>
  </si>
  <si>
    <t>SI</t>
  </si>
  <si>
    <t>Словения</t>
  </si>
  <si>
    <t>SJ</t>
  </si>
  <si>
    <t>остров Ян Майен (норв.)</t>
  </si>
  <si>
    <t>SK</t>
  </si>
  <si>
    <t>Словакия</t>
  </si>
  <si>
    <t>SL</t>
  </si>
  <si>
    <t>Сиера Леоне</t>
  </si>
  <si>
    <t>SM</t>
  </si>
  <si>
    <t>Сан Марино</t>
  </si>
  <si>
    <t>SN</t>
  </si>
  <si>
    <t>Сенегал</t>
  </si>
  <si>
    <t>SO</t>
  </si>
  <si>
    <t>Сомалия</t>
  </si>
  <si>
    <t>SR</t>
  </si>
  <si>
    <t>Суринам</t>
  </si>
  <si>
    <t>ST</t>
  </si>
  <si>
    <t>Сао Томе и Принсипи</t>
  </si>
  <si>
    <t>SV</t>
  </si>
  <si>
    <t>Ел Салвадор</t>
  </si>
  <si>
    <t>SY</t>
  </si>
  <si>
    <t>Сирийска Арабска Република</t>
  </si>
  <si>
    <t>SZ</t>
  </si>
  <si>
    <t>Свазиленд</t>
  </si>
  <si>
    <t>TC</t>
  </si>
  <si>
    <t>Остров Търкс и Кайкос</t>
  </si>
  <si>
    <t>TD</t>
  </si>
  <si>
    <t>Чад</t>
  </si>
  <si>
    <t>TF</t>
  </si>
  <si>
    <t>Френски Южни територии</t>
  </si>
  <si>
    <t>TG</t>
  </si>
  <si>
    <t>Того</t>
  </si>
  <si>
    <t>TH</t>
  </si>
  <si>
    <t>Тайланд</t>
  </si>
  <si>
    <t>TJ</t>
  </si>
  <si>
    <t>Таджикистан</t>
  </si>
  <si>
    <t>TK</t>
  </si>
  <si>
    <t>Токелау</t>
  </si>
  <si>
    <t>TL</t>
  </si>
  <si>
    <t>Източен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</si>
  <si>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</si>
  <si>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</si>
  <si>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</si>
  <si>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</si>
  <si>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</si>
  <si>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</si>
  <si>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</si>
  <si>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</si>
  <si>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</si>
  <si>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</si>
  <si>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</si>
  <si>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</si>
  <si>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</si>
  <si>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</t>
  </si>
  <si>
    <t>TZ</t>
  </si>
  <si>
    <t>Обединена Република Танзания</t>
  </si>
  <si>
    <t>UA</t>
  </si>
  <si>
    <t>Украйна</t>
  </si>
  <si>
    <t>UG</t>
  </si>
  <si>
    <t>Уганда</t>
  </si>
  <si>
    <t>UM</t>
  </si>
  <si>
    <t>United States Minor Outlying Islands</t>
  </si>
  <si>
    <t>US</t>
  </si>
  <si>
    <t>Съединени Американски Щати</t>
  </si>
  <si>
    <t>UY</t>
  </si>
  <si>
    <t>Уругвай</t>
  </si>
  <si>
    <t>UZ</t>
  </si>
  <si>
    <t>Узбекистан</t>
  </si>
  <si>
    <t>VA</t>
  </si>
  <si>
    <t>Светия престол</t>
  </si>
  <si>
    <t>VC</t>
  </si>
  <si>
    <t>Сейнт Винсент и Гренадини</t>
  </si>
  <si>
    <t>VE</t>
  </si>
  <si>
    <t>Венецуела</t>
  </si>
  <si>
    <t>VG</t>
  </si>
  <si>
    <t>Виржински Британски острови</t>
  </si>
  <si>
    <t>VI</t>
  </si>
  <si>
    <t>Виржински острови (Съединените Американски щати)</t>
  </si>
  <si>
    <t>VN</t>
  </si>
  <si>
    <t>Виетнам</t>
  </si>
  <si>
    <t>VU</t>
  </si>
  <si>
    <t>Вануату</t>
  </si>
  <si>
    <t>WF</t>
  </si>
  <si>
    <t>Уолис и Футуна</t>
  </si>
  <si>
    <t>WS</t>
  </si>
  <si>
    <t>Самоа</t>
  </si>
  <si>
    <t>YE</t>
  </si>
  <si>
    <t>Йемен</t>
  </si>
  <si>
    <t>ZA</t>
  </si>
  <si>
    <t>Южноафриканската република</t>
  </si>
  <si>
    <t>ZM</t>
  </si>
  <si>
    <t>Замбия</t>
  </si>
  <si>
    <t>ZW</t>
  </si>
  <si>
    <t>Зимбабве</t>
  </si>
  <si>
    <t>ZR</t>
  </si>
  <si>
    <t>Заир</t>
  </si>
  <si>
    <t>Нетекущи ФА</t>
  </si>
  <si>
    <t>Текущи ФА</t>
  </si>
  <si>
    <t>Корпоративни облигации</t>
  </si>
  <si>
    <t>Общински облигации</t>
  </si>
  <si>
    <t>ОКП</t>
  </si>
  <si>
    <t>ООБ</t>
  </si>
  <si>
    <t>ОИП</t>
  </si>
  <si>
    <t>Ипотечни облигации</t>
  </si>
  <si>
    <t>Блокирани</t>
  </si>
  <si>
    <t>Блокирани финансови инструменти</t>
  </si>
  <si>
    <t>Налични</t>
  </si>
  <si>
    <t>Безналични</t>
  </si>
  <si>
    <t>bsType</t>
  </si>
  <si>
    <t>Нетекущи финансови активи</t>
  </si>
  <si>
    <t>Текущи финансови активи</t>
  </si>
  <si>
    <t>Дата</t>
  </si>
  <si>
    <t>Наименование</t>
  </si>
  <si>
    <t>РГ в КФН</t>
  </si>
  <si>
    <t>Индикатор</t>
  </si>
  <si>
    <t>Подиндикатор</t>
  </si>
  <si>
    <t>Активи</t>
  </si>
  <si>
    <t>Пасиви</t>
  </si>
  <si>
    <t>OD.1.1.1.1.0.0</t>
  </si>
  <si>
    <t>OD.1.1.1.2.0.0</t>
  </si>
  <si>
    <t>OD.1.1.1.2.1.0</t>
  </si>
  <si>
    <t>OD.1.1.1.3.0.0</t>
  </si>
  <si>
    <t>OD.1.1.1.4.0.0</t>
  </si>
  <si>
    <t>OD.1.1.1.0.0.0</t>
  </si>
  <si>
    <t>OD.1.1.2.1.0.0</t>
  </si>
  <si>
    <t>OD.1.1.2.2.0.0</t>
  </si>
  <si>
    <t>OD.1.1.2.3.0.0</t>
  </si>
  <si>
    <t>OD.1.1.2.4.0.0</t>
  </si>
  <si>
    <t>OD.1.1.2.5.0.0</t>
  </si>
  <si>
    <t>OD.1.1.2.0.0.0</t>
  </si>
  <si>
    <t>OD.1.1.0.0.0.0</t>
  </si>
  <si>
    <t>OD.1.3.0.0.0.0</t>
  </si>
  <si>
    <t>OD.1.4.0.0.0.0</t>
  </si>
  <si>
    <t>OD.1.5.0.0.0.0</t>
  </si>
  <si>
    <t>OD.1.6.0.0.0.0</t>
  </si>
  <si>
    <t>OD.2.1.1.1.0.0</t>
  </si>
  <si>
    <t>OD.2.1.1.2.0.0</t>
  </si>
  <si>
    <t>OD.2.1.1.2.1.0</t>
  </si>
  <si>
    <t>OD.2.1.1.3.0.0</t>
  </si>
  <si>
    <t>OD.2.1.1.4.0.0</t>
  </si>
  <si>
    <t>OD.2.1.1.5.0.0</t>
  </si>
  <si>
    <t>OD.2.1.1.0.0.0</t>
  </si>
  <si>
    <t>OD.2.1.2.0.0.0</t>
  </si>
  <si>
    <t>OD.2.1.0.0.0.0</t>
  </si>
  <si>
    <t>OD.2.2.0.0.0.0</t>
  </si>
  <si>
    <t>OD.2.3.0.0.0.0</t>
  </si>
  <si>
    <t>OD.2.4.0.0.0.0</t>
  </si>
  <si>
    <t>1. Разходи за материали</t>
  </si>
  <si>
    <t xml:space="preserve">В. Печалба преди облагане с данъци </t>
  </si>
  <si>
    <t>В. Загуба преди облагане с данъци</t>
  </si>
  <si>
    <t>ВСИЧКО (Б+III+Г)</t>
  </si>
  <si>
    <t>ВСИЧКО (Б+Г)</t>
  </si>
  <si>
    <t>Разходи</t>
  </si>
  <si>
    <t>Приходи</t>
  </si>
  <si>
    <t>OPP.1.1.0.0.0.0</t>
  </si>
  <si>
    <t>OPP.1.2.0.0.0.0</t>
  </si>
  <si>
    <t>OPP.1.2.1.0.0.0</t>
  </si>
  <si>
    <t>OPP.1.3.0.0.0.0</t>
  </si>
  <si>
    <t>OPP.1.4.0.0.0.0</t>
  </si>
  <si>
    <t>OPP.1.5.0.0.0.0</t>
  </si>
  <si>
    <t>OPP.1.0.0.0.0.0</t>
  </si>
  <si>
    <t>OPP.2.1.0.0.0.0</t>
  </si>
  <si>
    <t>OPP.2.2.0.0.0.0</t>
  </si>
  <si>
    <t>OPP.2.3.0.0.0.0</t>
  </si>
  <si>
    <t>OPP.2.4.0.0.0.0</t>
  </si>
  <si>
    <t>OPP.2.5.0.0.0.0</t>
  </si>
  <si>
    <t>OPP.2.6.0.0.0.0</t>
  </si>
  <si>
    <t>OPP.2.7.0.0.0.0</t>
  </si>
  <si>
    <t>OPP.2.8.0.0.0.0</t>
  </si>
  <si>
    <t>OPP.2.0.0.0.0.0</t>
  </si>
  <si>
    <t>OPP.3.1.0.0.0.0</t>
  </si>
  <si>
    <t>OPP.3.2.0.0.0.0</t>
  </si>
  <si>
    <t>OPP.3.3.0.0.0.0</t>
  </si>
  <si>
    <t>OPP.3.4.0.0.0.0</t>
  </si>
  <si>
    <t>OPP.3.5.0.0.0.0</t>
  </si>
  <si>
    <t>OPP.3.0.0.0.0.0</t>
  </si>
  <si>
    <t>OPP.4.0.0.0.0.0</t>
  </si>
  <si>
    <t>OPP.5.0.0.0.0.0</t>
  </si>
  <si>
    <t>OPP.6.0.0.0.0.0</t>
  </si>
  <si>
    <t>OPP.6.1.0.0.0.0</t>
  </si>
  <si>
    <t>OSK.2.0.0.0.0.0</t>
  </si>
  <si>
    <t>OSK.3.0.0.0.0.0</t>
  </si>
  <si>
    <t>OSK.4.0.0.0.0.0</t>
  </si>
  <si>
    <t>OSK.4.1.1.0.0.0</t>
  </si>
  <si>
    <t>OSK.4.1.2.0.0.0</t>
  </si>
  <si>
    <t>OSK.5.0.0.0.0.0</t>
  </si>
  <si>
    <t>OSK.6.0.0.0.0.0</t>
  </si>
  <si>
    <t>OSK.6.1.1.0.0.0</t>
  </si>
  <si>
    <t>OSK.6.1.2.0.0.0</t>
  </si>
  <si>
    <t>OSK.7.0.0.0.0.0</t>
  </si>
  <si>
    <t>OSK.7.1.0.0.0.0</t>
  </si>
  <si>
    <t>OSK.7.1.1.0.0.0</t>
  </si>
  <si>
    <t>OSK.7.1.2.0.0.0</t>
  </si>
  <si>
    <t>OSK.7.2.0.0.0.0</t>
  </si>
  <si>
    <t>OSK.7.3.0.0.0.0</t>
  </si>
  <si>
    <t>OSK.7.3.1.0.0.0</t>
  </si>
  <si>
    <t>OSK.7.3.2.0.0.0</t>
  </si>
  <si>
    <t>OSK.7.4.0.0.0.0</t>
  </si>
  <si>
    <t>OSK.7.4.1.0.0.0</t>
  </si>
  <si>
    <t>OSK.7.4.2.0.0.0</t>
  </si>
  <si>
    <t>OSK.7.5.0.0.0.0</t>
  </si>
  <si>
    <t>OSK.8.0.0.0.0.0</t>
  </si>
  <si>
    <t>OSK.9.0.0.0.0.0</t>
  </si>
  <si>
    <t>NNA.1.1.0.0.0.0</t>
  </si>
  <si>
    <t>NNA.1.1.1.0.0.0</t>
  </si>
  <si>
    <t>NNA.1.1.2.0.0.0</t>
  </si>
  <si>
    <t>NNA.1.1.3.0.0.0</t>
  </si>
  <si>
    <t>NNA.1.1.4.0.0.0</t>
  </si>
  <si>
    <t>NNA.1.2.0.0.0.0</t>
  </si>
  <si>
    <t>NNA.1.0.0.0.0.0</t>
  </si>
  <si>
    <t>RP.1.1.0.0.0.0</t>
  </si>
  <si>
    <t>RP.1.2.0.0.0.0</t>
  </si>
  <si>
    <t>RP.1.3.0.0.0.0</t>
  </si>
  <si>
    <t>RP.1.4.0.0.0.0</t>
  </si>
  <si>
    <t>RP.1.4.1.0.0.0</t>
  </si>
  <si>
    <t>RP.1.4.2.0.0.0</t>
  </si>
  <si>
    <t>RP.1.5.0.0.0.0</t>
  </si>
  <si>
    <t>RP.1.5.1.0.0.0</t>
  </si>
  <si>
    <t>RP.1.5.2.0.0.0</t>
  </si>
  <si>
    <t>RP.1.5.3.0.0.0</t>
  </si>
  <si>
    <t>RP.1.6.0.0.0.0</t>
  </si>
  <si>
    <t>RP.1.0.0.0.0.0</t>
  </si>
  <si>
    <t>RP.2.1.0.0.0.0</t>
  </si>
  <si>
    <t>RP.2.2.0.0.0.0</t>
  </si>
  <si>
    <t>RP.2.2.1.0.0.0</t>
  </si>
  <si>
    <t>RP.2.2.2.0.0.0</t>
  </si>
  <si>
    <t>RP.2.2.3.0.0.0</t>
  </si>
  <si>
    <t>RP.2.3.0.0.0.0</t>
  </si>
  <si>
    <t>RP.2.4.0.0.0.0</t>
  </si>
  <si>
    <t>RP.2.5.0.0.0.0</t>
  </si>
  <si>
    <t>RP.2.6.0.0.0.0</t>
  </si>
  <si>
    <t>RP.2.7.0.0.0.0</t>
  </si>
  <si>
    <t>RP.2.8.0.0.0.0</t>
  </si>
  <si>
    <t>RP.2.0.0.0.0.0</t>
  </si>
  <si>
    <r>
      <t>2. Задължения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към  финансови предприятия, в т.ч.:</t>
    </r>
  </si>
  <si>
    <t>RP.2.9.0.0.0.1</t>
  </si>
  <si>
    <t>Дата:</t>
  </si>
  <si>
    <t>премии 
 от емисия (премиен резерв)</t>
  </si>
  <si>
    <t>I. Финансови активи</t>
  </si>
  <si>
    <t>II. Други нетекущи активи</t>
  </si>
  <si>
    <t>I. Парични средства</t>
  </si>
  <si>
    <t>III. Финансов резултат</t>
  </si>
  <si>
    <t>II. Резерви</t>
  </si>
  <si>
    <t>I. Основен капитал</t>
  </si>
  <si>
    <t>II. Текущи финансови инструменти</t>
  </si>
  <si>
    <t>III. Нефинансови активи</t>
  </si>
  <si>
    <t>ІV. Разходи за бъдещи периоди</t>
  </si>
  <si>
    <t>СЧЕТОВОДЕН БАЛАНС</t>
  </si>
  <si>
    <t>2. Отрицателни разлики от операции с финансови активи</t>
  </si>
  <si>
    <t>3. Отрицателни разлики от последваща оценка на финансови активи</t>
  </si>
  <si>
    <t>4. Разходи, свързани с валутни операции</t>
  </si>
  <si>
    <t>2. Положителни разлики от операции с финансови активи</t>
  </si>
  <si>
    <t>3. Положителни разлики от последваща оценка на финансови активи</t>
  </si>
  <si>
    <t>4. Приходи, свързани с валутни операции</t>
  </si>
  <si>
    <t>5. Приходи от лихви</t>
  </si>
  <si>
    <t>6. Други</t>
  </si>
  <si>
    <t>СПРАВКА ЗА ИНВЕСТИЦИИТЕ НА КИС ВЪВ ФИНАНСОВИ ИНСТРУМЕНТИ, ЕМИТИРАНИ ОТ ДРУЖЕСТВА, ВКЛЮЧЕНИ В ЕДНА ГРУПА ЗА ЦЕЛИТЕ НА СЪСТАВЯНЕ НА КОНСОЛИДИРАН ФИНАНСОВ ОТЧЕТ</t>
  </si>
  <si>
    <t xml:space="preserve">ОТЧЕТ ЗА ФИНАНСОВОТО СЪСТОЯНИЕ </t>
  </si>
  <si>
    <t>ОТЧЕТ ЗА ВСЕОБХВАТНИЯ ДОХОД</t>
  </si>
  <si>
    <t xml:space="preserve">2. Парични потоци, свързани с получени  заеми, в т.ч.: </t>
  </si>
  <si>
    <t xml:space="preserve">3. Плащания при разпределения на печалби </t>
  </si>
  <si>
    <t>1. Парични потоци, свързани с текущи финансови активи</t>
  </si>
  <si>
    <t>2. Парични потоци, свързани с нетекущи финансови активи</t>
  </si>
  <si>
    <t>3. Лихви, комисиони и др. подобни</t>
  </si>
  <si>
    <t>4. Получени дивиденти</t>
  </si>
  <si>
    <t>5. Парични потоци, свързани с управляващо дружество</t>
  </si>
  <si>
    <t>6. Парични потоци, свръзани  с банка-депозитар</t>
  </si>
  <si>
    <t>7. Парични потоци, свързани с валутни операции</t>
  </si>
  <si>
    <t>8. Други парични потоци от инвестиционна дейност</t>
  </si>
  <si>
    <t>1. Парични потоци, свързани с други контрагенти</t>
  </si>
  <si>
    <t>2. Парични потоци, свързани с нетекущи активи</t>
  </si>
  <si>
    <t>3. Парични потоци, свързани с възнаграждения</t>
  </si>
  <si>
    <t>4. Парични потоци, свързани с данъци</t>
  </si>
  <si>
    <t>5. Други парични потоци от неспециализирана дейност</t>
  </si>
  <si>
    <t xml:space="preserve"> - корекция на грешки от минали периоди </t>
  </si>
  <si>
    <t xml:space="preserve"> а) увеличения    </t>
  </si>
  <si>
    <t xml:space="preserve"> б) намаления</t>
  </si>
  <si>
    <t>5. Други финансови разходи</t>
  </si>
  <si>
    <t>Д. Парични средства и парични еквиваленти в началото на периода</t>
  </si>
  <si>
    <t>Е. Парични средства и парични еквиваленти в края на периода, в т.ч.:</t>
  </si>
  <si>
    <t>5. Други парични потоци от оперативна дейност</t>
  </si>
  <si>
    <t>Всичко парични потоци от оперативна дейност (А):</t>
  </si>
  <si>
    <t xml:space="preserve">А. Парични потоци от оперативна дейност </t>
  </si>
  <si>
    <t>1. Парични потоци, свързани  с емитиране и обратно изкупуване на акции/дялове</t>
  </si>
  <si>
    <t>4. Парични потоци, свързани с валутни операции</t>
  </si>
  <si>
    <t>2. Текуща печалба</t>
  </si>
  <si>
    <t>3. Текуща загуба</t>
  </si>
  <si>
    <t>SB.2.1.3.3.0.0</t>
  </si>
  <si>
    <t>RP.1.4.3.0.0.0</t>
  </si>
  <si>
    <t>7. Задължения, свързани с емитиране на акции/дялове</t>
  </si>
  <si>
    <t>8. Задължения, свързани с обратно изкупуване на акции/дялове</t>
  </si>
  <si>
    <t>10. Други краткосрочни задължения, в т.ч.:</t>
  </si>
  <si>
    <t>RP.2.10.0.0.0.0</t>
  </si>
  <si>
    <t>RP.2.10.1.0.0.1</t>
  </si>
  <si>
    <t>AED</t>
  </si>
  <si>
    <t>United Arab Emirates Dirham</t>
  </si>
  <si>
    <t>AFN</t>
  </si>
  <si>
    <t>Afghanistan Afghani</t>
  </si>
  <si>
    <t>ALL</t>
  </si>
  <si>
    <t>Albania Lek</t>
  </si>
  <si>
    <t>AMD</t>
  </si>
  <si>
    <t>Armenia Dram</t>
  </si>
  <si>
    <t>ANG</t>
  </si>
  <si>
    <t>Netherlands Antilles Guilder</t>
  </si>
  <si>
    <t>AOA</t>
  </si>
  <si>
    <t>Angola Kwanza</t>
  </si>
  <si>
    <t>ARS</t>
  </si>
  <si>
    <t>Argentina Peso</t>
  </si>
  <si>
    <t>AUD</t>
  </si>
  <si>
    <t>Australia Dollar</t>
  </si>
  <si>
    <t>AWG</t>
  </si>
  <si>
    <t>Aruba Guilder</t>
  </si>
  <si>
    <t>AZN</t>
  </si>
  <si>
    <t>Azerbaijan New Manat</t>
  </si>
  <si>
    <t>BAM</t>
  </si>
  <si>
    <t>Bosnia and Herzegovina Convertible Marka</t>
  </si>
  <si>
    <t>BBD</t>
  </si>
  <si>
    <t>Barbados Dollar</t>
  </si>
  <si>
    <t>BDT</t>
  </si>
  <si>
    <t>Bangladesh Taka</t>
  </si>
  <si>
    <t>BGN</t>
  </si>
  <si>
    <t>Bulgaria Lev</t>
  </si>
  <si>
    <t>BHD</t>
  </si>
  <si>
    <t>Bahrain Dinar</t>
  </si>
  <si>
    <t>BIF</t>
  </si>
  <si>
    <t>Burundi Franc</t>
  </si>
  <si>
    <t>BMD</t>
  </si>
  <si>
    <t>Bermuda Dollar</t>
  </si>
  <si>
    <t>BND</t>
  </si>
  <si>
    <t>Brunei Darussalam Dollar</t>
  </si>
  <si>
    <t>BOB</t>
  </si>
  <si>
    <t>Bolivia Bolíviano</t>
  </si>
  <si>
    <t>BRL</t>
  </si>
  <si>
    <t>Brazil Real</t>
  </si>
  <si>
    <t>BSD</t>
  </si>
  <si>
    <t>Bahamas Dollar</t>
  </si>
  <si>
    <t>BTN</t>
  </si>
  <si>
    <t>Bhutan Ngultrum</t>
  </si>
  <si>
    <t>BWP</t>
  </si>
  <si>
    <t>Botswana Pula</t>
  </si>
  <si>
    <t>BYN</t>
  </si>
  <si>
    <t>Belarus Ruble</t>
  </si>
  <si>
    <t>BZD</t>
  </si>
  <si>
    <t>Belize Dollar</t>
  </si>
  <si>
    <t>CAD</t>
  </si>
  <si>
    <t>Canada Dollar</t>
  </si>
  <si>
    <t>CDF</t>
  </si>
  <si>
    <t>Congo/Kinshasa Franc</t>
  </si>
  <si>
    <t>CHF</t>
  </si>
  <si>
    <t>Switzerland Franc</t>
  </si>
  <si>
    <t>CLP</t>
  </si>
  <si>
    <t>Chile Peso</t>
  </si>
  <si>
    <t>CNY</t>
  </si>
  <si>
    <t>China Yuan Renminbi</t>
  </si>
  <si>
    <t>COP</t>
  </si>
  <si>
    <t>Colombia Peso</t>
  </si>
  <si>
    <t>CRC</t>
  </si>
  <si>
    <t>Costa Rica Colon</t>
  </si>
  <si>
    <t>CUC</t>
  </si>
  <si>
    <t>Cuba Convertible Peso</t>
  </si>
  <si>
    <t>CUP</t>
  </si>
  <si>
    <t>Cuba Peso</t>
  </si>
  <si>
    <t>CVE</t>
  </si>
  <si>
    <t>Cape Verde Escudo</t>
  </si>
  <si>
    <t>CZK</t>
  </si>
  <si>
    <t>Czech Republic Koruna</t>
  </si>
  <si>
    <t>DJF</t>
  </si>
  <si>
    <t>Djibouti Franc</t>
  </si>
  <si>
    <t>DKK</t>
  </si>
  <si>
    <t>Denmark Krone</t>
  </si>
  <si>
    <t>DOP</t>
  </si>
  <si>
    <t>Dominican Republic Peso</t>
  </si>
  <si>
    <t>DZD</t>
  </si>
  <si>
    <t>Algeria Dinar</t>
  </si>
  <si>
    <t>EGP</t>
  </si>
  <si>
    <t>Egypt Pound</t>
  </si>
  <si>
    <t>ERN</t>
  </si>
  <si>
    <t>Eritrea Nakfa</t>
  </si>
  <si>
    <t>ETB</t>
  </si>
  <si>
    <t>Ethiopia Birr</t>
  </si>
  <si>
    <t>EUR</t>
  </si>
  <si>
    <t>Euro Member Countries</t>
  </si>
  <si>
    <t>FJD</t>
  </si>
  <si>
    <t>Fiji Dollar</t>
  </si>
  <si>
    <t>FKP</t>
  </si>
  <si>
    <t>Falkland Islands (Malvinas) Pound</t>
  </si>
  <si>
    <t>GBP</t>
  </si>
  <si>
    <t>United Kingdom Pound</t>
  </si>
  <si>
    <t>GEL</t>
  </si>
  <si>
    <t>Georgia Lari</t>
  </si>
  <si>
    <t>GGP</t>
  </si>
  <si>
    <t>Guernsey Pound</t>
  </si>
  <si>
    <t>GHS</t>
  </si>
  <si>
    <t>Ghana Cedi</t>
  </si>
  <si>
    <t>GIP</t>
  </si>
  <si>
    <t>Gibraltar Pound</t>
  </si>
  <si>
    <t>GMD</t>
  </si>
  <si>
    <t>Gambia Dalasi</t>
  </si>
  <si>
    <t>GNF</t>
  </si>
  <si>
    <t>Guinea Franc</t>
  </si>
  <si>
    <t>GTQ</t>
  </si>
  <si>
    <t>Guatemala Quetzal</t>
  </si>
  <si>
    <t>GYD</t>
  </si>
  <si>
    <t>Guyana Dollar</t>
  </si>
  <si>
    <t>HKD</t>
  </si>
  <si>
    <t>Hong Kong Dollar</t>
  </si>
  <si>
    <t>HNL</t>
  </si>
  <si>
    <t>Honduras Lempira</t>
  </si>
  <si>
    <t>HRK</t>
  </si>
  <si>
    <t>Croatia Kuna</t>
  </si>
  <si>
    <t>HTG</t>
  </si>
  <si>
    <t>Haiti Gourde</t>
  </si>
  <si>
    <t>HUF</t>
  </si>
  <si>
    <t>Hungary Forint</t>
  </si>
  <si>
    <t>IDR</t>
  </si>
  <si>
    <t>Indonesia Rupiah</t>
  </si>
  <si>
    <t>ILS</t>
  </si>
  <si>
    <t>Israel Shekel</t>
  </si>
  <si>
    <t>IMP</t>
  </si>
  <si>
    <t>Isle of Man Pound</t>
  </si>
  <si>
    <t>INR</t>
  </si>
  <si>
    <t>India Rupee</t>
  </si>
  <si>
    <t>IQD</t>
  </si>
  <si>
    <t>Iraq Dinar</t>
  </si>
  <si>
    <t>IRR</t>
  </si>
  <si>
    <t>Iran Rial</t>
  </si>
  <si>
    <t>ISK</t>
  </si>
  <si>
    <t>Iceland Krona</t>
  </si>
  <si>
    <t>JEP</t>
  </si>
  <si>
    <t>Jersey Pound</t>
  </si>
  <si>
    <t>JMD</t>
  </si>
  <si>
    <t>Jamaica Dollar</t>
  </si>
  <si>
    <t>JOD</t>
  </si>
  <si>
    <t>Jordan Dinar</t>
  </si>
  <si>
    <t>JPY</t>
  </si>
  <si>
    <t>Japan Yen</t>
  </si>
  <si>
    <t>KES</t>
  </si>
  <si>
    <t>Kenya Shilling</t>
  </si>
  <si>
    <t>KGS</t>
  </si>
  <si>
    <t>Kyrgyzstan Som</t>
  </si>
  <si>
    <t>KHR</t>
  </si>
  <si>
    <t>Cambodia Riel</t>
  </si>
  <si>
    <t>KMF</t>
  </si>
  <si>
    <t>Comoros Franc</t>
  </si>
  <si>
    <t>KPW</t>
  </si>
  <si>
    <t>Korea (North) Won</t>
  </si>
  <si>
    <t>KRW</t>
  </si>
  <si>
    <t>Korea (South) Won</t>
  </si>
  <si>
    <t>KWD</t>
  </si>
  <si>
    <t>Kuwait Dinar</t>
  </si>
  <si>
    <t>KYD</t>
  </si>
  <si>
    <t>Cayman Islands Dollar</t>
  </si>
  <si>
    <t>KZT</t>
  </si>
  <si>
    <t>Kazakhstan Tenge</t>
  </si>
  <si>
    <t>LAK</t>
  </si>
  <si>
    <t>Laos Kip</t>
  </si>
  <si>
    <t>LBP</t>
  </si>
  <si>
    <t>Lebanon Pound</t>
  </si>
  <si>
    <t>LKR</t>
  </si>
  <si>
    <t>Sri Lanka Rupee</t>
  </si>
  <si>
    <t>LRD</t>
  </si>
  <si>
    <t>Liberia Dollar</t>
  </si>
  <si>
    <t>LSL</t>
  </si>
  <si>
    <t>Lesotho Loti</t>
  </si>
  <si>
    <t>LYD</t>
  </si>
  <si>
    <t>Libya Dinar</t>
  </si>
  <si>
    <t>MAD</t>
  </si>
  <si>
    <t>Morocco Dirham</t>
  </si>
  <si>
    <t>MDL</t>
  </si>
  <si>
    <t>Moldova Leu</t>
  </si>
  <si>
    <t>MGA</t>
  </si>
  <si>
    <t>Madagascar Ariary</t>
  </si>
  <si>
    <t>MKD</t>
  </si>
  <si>
    <t>Macedonia Denar</t>
  </si>
  <si>
    <t>MMK</t>
  </si>
  <si>
    <t>Myanmar (Burma) Kyat</t>
  </si>
  <si>
    <t>MNT</t>
  </si>
  <si>
    <t>Mongolia Tughrik</t>
  </si>
  <si>
    <t>MOP</t>
  </si>
  <si>
    <t>Macau Pataca</t>
  </si>
  <si>
    <t>MRO</t>
  </si>
  <si>
    <t>Mauritania Ouguiya</t>
  </si>
  <si>
    <t>MUR</t>
  </si>
  <si>
    <t>Mauritius Rupee</t>
  </si>
  <si>
    <t>MVR</t>
  </si>
  <si>
    <t>Maldives (Maldive Islands) Rufiyaa</t>
  </si>
  <si>
    <t>MWK</t>
  </si>
  <si>
    <t>Malawi Kwacha</t>
  </si>
  <si>
    <t>MXN</t>
  </si>
  <si>
    <t>Mexico Peso</t>
  </si>
  <si>
    <t>MYR</t>
  </si>
  <si>
    <t>Malaysia Ringgit</t>
  </si>
  <si>
    <t>MZN</t>
  </si>
  <si>
    <t>Mozambique Metical</t>
  </si>
  <si>
    <t>NAD</t>
  </si>
  <si>
    <t>Namibia Dollar</t>
  </si>
  <si>
    <t>NGN</t>
  </si>
  <si>
    <t>Nigeria Naira</t>
  </si>
  <si>
    <t>NIO</t>
  </si>
  <si>
    <t>Nicaragua Cordoba</t>
  </si>
  <si>
    <t>NOK</t>
  </si>
  <si>
    <t>Norway Krone</t>
  </si>
  <si>
    <t>NPR</t>
  </si>
  <si>
    <t>Nepal Rupee</t>
  </si>
  <si>
    <t>NZD</t>
  </si>
  <si>
    <t>New Zealand Dollar</t>
  </si>
  <si>
    <t>OMR</t>
  </si>
  <si>
    <t>Oman Rial</t>
  </si>
  <si>
    <t>PAB</t>
  </si>
  <si>
    <t>Panama Balboa</t>
  </si>
  <si>
    <t>PEN</t>
  </si>
  <si>
    <t>Peru Sol</t>
  </si>
  <si>
    <t>PGK</t>
  </si>
  <si>
    <t>Papua New Guinea Kina</t>
  </si>
  <si>
    <t>PHP</t>
  </si>
  <si>
    <t>Philippines Peso</t>
  </si>
  <si>
    <t>PKR</t>
  </si>
  <si>
    <t>Pakistan Rupee</t>
  </si>
  <si>
    <t>PLN</t>
  </si>
  <si>
    <t>Poland Zloty</t>
  </si>
  <si>
    <t>PYG</t>
  </si>
  <si>
    <t>Paraguay Guarani</t>
  </si>
  <si>
    <t>QAR</t>
  </si>
  <si>
    <t>Qatar Riyal</t>
  </si>
  <si>
    <t>RON</t>
  </si>
  <si>
    <t>Romania New Leu</t>
  </si>
  <si>
    <t>RSD</t>
  </si>
  <si>
    <t>Serbia Dinar</t>
  </si>
  <si>
    <t>RUB</t>
  </si>
  <si>
    <t>Russia Ruble</t>
  </si>
  <si>
    <t>RWF</t>
  </si>
  <si>
    <t>Rwanda Franc</t>
  </si>
  <si>
    <t>SAR</t>
  </si>
  <si>
    <t>Saudi Arabia Riyal</t>
  </si>
  <si>
    <t>SBD</t>
  </si>
  <si>
    <t>Solomon Islands Dollar</t>
  </si>
  <si>
    <t>SCR</t>
  </si>
  <si>
    <t>Seychelles Rupee</t>
  </si>
  <si>
    <t>SDG</t>
  </si>
  <si>
    <t>Sudan Pound</t>
  </si>
  <si>
    <t>SEK</t>
  </si>
  <si>
    <t>Sweden Krona</t>
  </si>
  <si>
    <t>SGD</t>
  </si>
  <si>
    <t>Singapore Dollar</t>
  </si>
  <si>
    <t>SHP</t>
  </si>
  <si>
    <t>Saint Helena Pound</t>
  </si>
  <si>
    <t>SLL</t>
  </si>
  <si>
    <t>Sierra Leone Leone</t>
  </si>
  <si>
    <t>SOS</t>
  </si>
  <si>
    <t>Somalia Shilling</t>
  </si>
  <si>
    <t>SPL*</t>
  </si>
  <si>
    <t>Seborga Luigino</t>
  </si>
  <si>
    <t>SRD</t>
  </si>
  <si>
    <t>Suriname Dollar</t>
  </si>
  <si>
    <t>STD</t>
  </si>
  <si>
    <t>São Tomé and Príncipe Dobra</t>
  </si>
  <si>
    <t>SVC</t>
  </si>
  <si>
    <t>El Salvador Colon</t>
  </si>
  <si>
    <t>SYP</t>
  </si>
  <si>
    <t>Syria Pound</t>
  </si>
  <si>
    <t>SZL</t>
  </si>
  <si>
    <t>Swaziland Lilangeni</t>
  </si>
  <si>
    <t>THB</t>
  </si>
  <si>
    <t>Thailand Baht</t>
  </si>
  <si>
    <t>TJS</t>
  </si>
  <si>
    <t>Tajikistan Somoni</t>
  </si>
  <si>
    <t>TMT</t>
  </si>
  <si>
    <t>Turkmenistan Manat</t>
  </si>
  <si>
    <t>TND</t>
  </si>
  <si>
    <t>Tunisia Dinar</t>
  </si>
  <si>
    <t>TOP</t>
  </si>
  <si>
    <t>Tonga Pa'anga</t>
  </si>
  <si>
    <t>TRY</t>
  </si>
  <si>
    <t>Turkey Lira</t>
  </si>
  <si>
    <t>TTD</t>
  </si>
  <si>
    <t>Trinidad and Tobago Dollar</t>
  </si>
  <si>
    <t>TVD</t>
  </si>
  <si>
    <t>Tuvalu Dollar</t>
  </si>
  <si>
    <t>TWD</t>
  </si>
  <si>
    <t>Taiwan New Dollar</t>
  </si>
  <si>
    <t>TZS</t>
  </si>
  <si>
    <t>Tanzania Shilling</t>
  </si>
  <si>
    <t>UAH</t>
  </si>
  <si>
    <t>Ukraine Hryvnia</t>
  </si>
  <si>
    <t>UGX</t>
  </si>
  <si>
    <t>Uganda Shilling</t>
  </si>
  <si>
    <t>USD</t>
  </si>
  <si>
    <t>United States Dollar</t>
  </si>
  <si>
    <t>UYU</t>
  </si>
  <si>
    <t>Uruguay Peso</t>
  </si>
  <si>
    <t>UZS</t>
  </si>
  <si>
    <t>Uzbekistan Som</t>
  </si>
  <si>
    <t>VEF</t>
  </si>
  <si>
    <t>Venezuela Bolivar</t>
  </si>
  <si>
    <t>VND</t>
  </si>
  <si>
    <t>Viet Nam Dong</t>
  </si>
  <si>
    <t>VUV</t>
  </si>
  <si>
    <t>Vanuatu Vatu</t>
  </si>
  <si>
    <t>WST</t>
  </si>
  <si>
    <t>Samoa Tala</t>
  </si>
  <si>
    <t>XAF</t>
  </si>
  <si>
    <t>Communauté Financière Africaine (BEAC) CFA Franc BEAC</t>
  </si>
  <si>
    <t>XCD</t>
  </si>
  <si>
    <t>East Caribbean Dollar</t>
  </si>
  <si>
    <t>XDR</t>
  </si>
  <si>
    <t>International Monetary Fund (IMF) Special Drawing Rights</t>
  </si>
  <si>
    <t>XOF</t>
  </si>
  <si>
    <t>Communauté Financière Africaine (BCEAO) Franc</t>
  </si>
  <si>
    <t>XPF</t>
  </si>
  <si>
    <t>Comptoirs Français du Pacifique (CFP) Franc</t>
  </si>
  <si>
    <t>YER</t>
  </si>
  <si>
    <t>Yemen Rial</t>
  </si>
  <si>
    <t>ZAR</t>
  </si>
  <si>
    <t>South Africa Rand</t>
  </si>
  <si>
    <t>ZMW</t>
  </si>
  <si>
    <t>Zambia Kwacha</t>
  </si>
  <si>
    <t>ZWD</t>
  </si>
  <si>
    <t>Zimbabwe Dollar</t>
  </si>
  <si>
    <t>Срочен</t>
  </si>
  <si>
    <t>Безсрочен</t>
  </si>
  <si>
    <t>Currencies</t>
  </si>
  <si>
    <t>Deposits</t>
  </si>
  <si>
    <t>SecurityType</t>
  </si>
  <si>
    <t>Instrument_Type_Group</t>
  </si>
  <si>
    <t>Instrument_49(2)</t>
  </si>
  <si>
    <t>акции без право на глас</t>
  </si>
  <si>
    <t>облигации или др. дългови ЦК</t>
  </si>
  <si>
    <t>дялове на КИС</t>
  </si>
  <si>
    <t>АБПГ</t>
  </si>
  <si>
    <t>ОДДЦК</t>
  </si>
  <si>
    <t>ДКИС</t>
  </si>
  <si>
    <t>инструменти на паричния пазар</t>
  </si>
  <si>
    <t>СПРАВКА ЗА ИНВЕСТИЦИИТЕ НА КИС ПО ЧЛ. 49, АЛ. 2 ОТ ЗДКИСДПКИ</t>
  </si>
  <si>
    <t>ОТЧЕТ ЗА ФИНАНСОВОТО СЪСТОЯНИЕ</t>
  </si>
  <si>
    <t>1-SB</t>
  </si>
  <si>
    <t>Парични потоци</t>
  </si>
  <si>
    <t>Собствен капитал</t>
  </si>
  <si>
    <t>Нетекущи нефинансови активи</t>
  </si>
  <si>
    <t xml:space="preserve">ОБЩО нетекущи нефинансови активи: </t>
  </si>
  <si>
    <t>Краткосрочни вземания</t>
  </si>
  <si>
    <t>Краткосрочни задължения</t>
  </si>
  <si>
    <t>Брой дялове към края на отчетния период</t>
  </si>
  <si>
    <t>Брой дялове в началото на отчетния период</t>
  </si>
  <si>
    <t>ОТЧЕТ ЗА ПАРИЧНИТЕ ПОТОЦИ ПО ПРЕКИЯ МЕТОД</t>
  </si>
  <si>
    <t>ОТЧЕТ ЗА ПРОМЕНИТЕ В СОБСТВЕНИЯ  КАПИТАЛ</t>
  </si>
  <si>
    <t>2-OD</t>
  </si>
  <si>
    <t>4-OSK</t>
  </si>
  <si>
    <t>5-DI</t>
  </si>
  <si>
    <t>6-NNA</t>
  </si>
  <si>
    <t>7-RP</t>
  </si>
  <si>
    <t>8-FI</t>
  </si>
  <si>
    <t>9-DEPOZITI</t>
  </si>
  <si>
    <t>10-IG</t>
  </si>
  <si>
    <t>11-INV 49</t>
  </si>
  <si>
    <t>Брой емитирани дялове през отчетния период</t>
  </si>
  <si>
    <t>Брой обратно изкупени дялове през отчетния период</t>
  </si>
  <si>
    <t>Стойност на емитираните дялове през отчетния период (в лева)</t>
  </si>
  <si>
    <t>Стойност на обратно изкупените дялове през отчетния период (в лева)</t>
  </si>
  <si>
    <t>Нетна стойност на активите на един дял в началото на отчетния период (в съответната валута)</t>
  </si>
  <si>
    <t>Нетна стойност на активите на един дял към края на отчетния период (в съответната валута)</t>
  </si>
  <si>
    <t>Разходи/такси за управление към УД (в лева)</t>
  </si>
  <si>
    <t>Разходи/такси към депозитаря (в лева)</t>
  </si>
  <si>
    <t>Разходи/такси към инвестиционни посредници, свързани със сделки с активи от портфейла (в лева)</t>
  </si>
  <si>
    <t>DI.1.0.0.0.0.1</t>
  </si>
  <si>
    <t>DI.1.0.0.0.0.2</t>
  </si>
  <si>
    <t>DI.1.0.0.0.0.3</t>
  </si>
  <si>
    <t>DI.1.0.0.0.0.4</t>
  </si>
  <si>
    <t>DI.1.0.0.0.0.5</t>
  </si>
  <si>
    <t>DI.1.0.0.0.0.6</t>
  </si>
  <si>
    <t>DI.1.0.0.0.0.7</t>
  </si>
  <si>
    <t>DI.1.0.0.0.0.8</t>
  </si>
  <si>
    <t>DI.1.0.0.0.0.9</t>
  </si>
  <si>
    <t>DI.1.0.0.0.0.10</t>
  </si>
  <si>
    <t>DI.1.0.0.0.0.11</t>
  </si>
  <si>
    <t>Стойност</t>
  </si>
  <si>
    <t>DI.1.0.0.0.0.12</t>
  </si>
  <si>
    <t>Валута в която са емитирани дяловете</t>
  </si>
  <si>
    <t>Допълнителна информация</t>
  </si>
  <si>
    <t>ДОПЪЛНИТЕЛНА ИНФОРМАЦИЯ ПО ЧЛ. 73, АЛ. 1 ОТ НАРЕДБА № 44</t>
  </si>
  <si>
    <t>СПРАВКА ЗА  НАРУШЕНИ ИНВЕСТИЦИОННИ ОГРАНИЧЕНИЯ, СЪГЛАСНО ЧЛ. 51 ОТ ЗДКИСДПКИ</t>
  </si>
  <si>
    <t>3-OPP</t>
  </si>
  <si>
    <t>Валута, в която са емитирани дяловете</t>
  </si>
  <si>
    <t>12-NIO</t>
  </si>
  <si>
    <r>
      <rPr>
        <b/>
        <i/>
        <u/>
        <sz val="12"/>
        <rFont val="Times New Roman"/>
        <family val="1"/>
        <charset val="204"/>
      </rPr>
      <t>Забележка: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Загубите следва да се представят с отрицателен знак!</t>
    </r>
  </si>
  <si>
    <r>
      <rPr>
        <b/>
        <i/>
        <u/>
        <sz val="10"/>
        <rFont val="Times New Roman"/>
        <family val="1"/>
        <charset val="204"/>
      </rPr>
      <t>Забележка:</t>
    </r>
    <r>
      <rPr>
        <sz val="10"/>
        <rFont val="Times New Roman"/>
        <family val="1"/>
        <charset val="204"/>
      </rPr>
      <t xml:space="preserve"> Плащанията в колони 2 и 5 да се представят с отрицателен знак!</t>
    </r>
  </si>
  <si>
    <r>
      <rPr>
        <b/>
        <i/>
        <u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Обратното изкупуване, загубата в колона 6, разпределението на печалбата за дивиденти и други по т. 1, покриването на загуби по т. 2, другите изменения по т. 5 (когато са в посока намаление), както и всички намаления по б. "б" се представят с отрицателен знак.</t>
    </r>
  </si>
  <si>
    <t>Доходност от началото на годината (в %)</t>
  </si>
  <si>
    <t>Доходност от датата на публичното предлагане (в %)</t>
  </si>
  <si>
    <t>Доходност за последните 12 месеца (в %)</t>
  </si>
  <si>
    <t>Стандартно отклонение (в %)</t>
  </si>
  <si>
    <t>DI.1.0.0.0.0.13</t>
  </si>
  <si>
    <t>DI.1.0.0.0.0.14</t>
  </si>
  <si>
    <t>DI.1.0.0.0.0.15</t>
  </si>
  <si>
    <t>DI.1.0.0.0.0.16</t>
  </si>
  <si>
    <t>Справка № 1 КИС-ОФС</t>
  </si>
  <si>
    <t>Справка № 2 КИС-ОД</t>
  </si>
  <si>
    <t>Справка № З КИС-ОПП</t>
  </si>
  <si>
    <t>Справка № 4 КИС-ОСК</t>
  </si>
  <si>
    <t>Справка № 5 КИС - Доп. информация</t>
  </si>
  <si>
    <t>(</t>
  </si>
  <si>
    <t>СПРАВКА ЗА БАНКОВИТЕ СРОЧНИ ДЕПОЗИТИ</t>
  </si>
  <si>
    <t>DI.1.0.0.0.0.17</t>
  </si>
  <si>
    <t xml:space="preserve">Забележка: </t>
  </si>
  <si>
    <t xml:space="preserve">Стойностите към края на отчетния период следва да бъдат съответно към 30.06. и 31.12. на съответната отчетна година. </t>
  </si>
  <si>
    <t>Средногодишна нетна стойност на активите (в лева)*</t>
  </si>
  <si>
    <t>Средногодишна нетна стойност на активите (в съответната валута)*</t>
  </si>
  <si>
    <t>DI.1.0.0.0.0.10.1</t>
  </si>
  <si>
    <t>* Ред 10 "Средногодишна нетна стойност на активите (в лева)" и Ред 11 "Средногодишна нетна стойност на активите (в съответната валута)" се попълват само към 31.12. на съответната година.</t>
  </si>
  <si>
    <t>ДФ "АСТРА КЕШ ПЛЮС"</t>
  </si>
  <si>
    <t>05-1666</t>
  </si>
  <si>
    <t>177285463</t>
  </si>
  <si>
    <t>гр. София 1303, ул. "Средна гора" № 49,ап.8</t>
  </si>
  <si>
    <t>(+359 2) 80 138 44</t>
  </si>
  <si>
    <t>officeam@astraam.bg</t>
  </si>
  <si>
    <t xml:space="preserve">УД "Астра Асет Мениджмънт" АД </t>
  </si>
  <si>
    <t>08-38</t>
  </si>
  <si>
    <t>200235406</t>
  </si>
  <si>
    <t>ИВО СТОЯНОВ БЛАГОЕВ</t>
  </si>
  <si>
    <t>МАРИЯ ХАРДАЛИЕВА</t>
  </si>
  <si>
    <t>ГЛАВЕН СЧЕТОВОДИТЕЛ</t>
  </si>
  <si>
    <t>0887763892</t>
  </si>
  <si>
    <t>m_hardalieva@astraam.bg</t>
  </si>
</sst>
</file>

<file path=xl/styles.xml><?xml version="1.0" encoding="utf-8"?>
<styleSheet xmlns="http://schemas.openxmlformats.org/spreadsheetml/2006/main">
  <numFmts count="10">
    <numFmt numFmtId="172" formatCode="_-* #,##0.00\ &quot;лв&quot;_-;\-* #,##0.00\ &quot;лв&quot;_-;_-* &quot;-&quot;??\ &quot;лв&quot;_-;_-@_-"/>
    <numFmt numFmtId="174" formatCode="_-* #,##0\ _€_-;\-* #,##0\ _€_-;_-* &quot;-&quot;\ _€_-;_-@_-"/>
    <numFmt numFmtId="175" formatCode="_-* #,##0.00\ _€_-;\-* #,##0.00\ _€_-;_-* &quot;-&quot;??\ _€_-;_-@_-"/>
    <numFmt numFmtId="176" formatCode="_-* #,##0\ &quot;€&quot;_-;\-* #,##0\ &quot;€&quot;_-;_-* &quot;-&quot;\ &quot;€&quot;_-;_-@_-"/>
    <numFmt numFmtId="177" formatCode="_-* #,##0.00\ &quot;€&quot;_-;\-* #,##0.00\ &quot;€&quot;_-;_-* &quot;-&quot;??\ &quot;€&quot;_-;_-@_-"/>
    <numFmt numFmtId="183" formatCode="dd/mm/yyyy;@"/>
    <numFmt numFmtId="185" formatCode="#,##0.0000"/>
    <numFmt numFmtId="189" formatCode="dd/m/yyyy\ &quot;г.&quot;;@"/>
    <numFmt numFmtId="192" formatCode="#,##0.0000\ &quot;лв.&quot;"/>
    <numFmt numFmtId="194" formatCode="#,##0.00\ &quot;лв.&quot;"/>
  </numFmts>
  <fonts count="48">
    <font>
      <sz val="10"/>
      <name val="Arial"/>
      <charset val="204"/>
    </font>
    <font>
      <sz val="10"/>
      <name val="Arial"/>
      <charset val="204"/>
    </font>
    <font>
      <b/>
      <sz val="11"/>
      <name val="Times New Roman"/>
      <family val="1"/>
      <charset val="204"/>
    </font>
    <font>
      <sz val="10"/>
      <name val="Timok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msCyr"/>
      <charset val="204"/>
    </font>
    <font>
      <i/>
      <sz val="10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trike/>
      <sz val="12"/>
      <name val="Times New Roman"/>
      <family val="1"/>
      <charset val="204"/>
    </font>
    <font>
      <b/>
      <strike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u/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"/>
      <color indexed="12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color rgb="FF0070C0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7">
    <xf numFmtId="0" fontId="0" fillId="0" borderId="0"/>
    <xf numFmtId="0" fontId="28" fillId="1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1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1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36" borderId="0" applyNumberFormat="0" applyBorder="0" applyAlignment="0" applyProtection="0"/>
    <xf numFmtId="0" fontId="31" fillId="37" borderId="23" applyNumberFormat="0" applyAlignment="0" applyProtection="0"/>
    <xf numFmtId="0" fontId="32" fillId="38" borderId="24" applyNumberFormat="0" applyAlignment="0" applyProtection="0"/>
    <xf numFmtId="172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9" borderId="0" applyNumberFormat="0" applyBorder="0" applyAlignment="0" applyProtection="0"/>
    <xf numFmtId="0" fontId="35" fillId="0" borderId="25" applyNumberFormat="0" applyFill="0" applyAlignment="0" applyProtection="0"/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8" fillId="40" borderId="23" applyNumberFormat="0" applyAlignment="0" applyProtection="0"/>
    <xf numFmtId="0" fontId="39" fillId="0" borderId="28" applyNumberFormat="0" applyFill="0" applyAlignment="0" applyProtection="0"/>
    <xf numFmtId="17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40" fillId="4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28" fillId="0" borderId="0"/>
    <xf numFmtId="0" fontId="11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2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9" fillId="0" borderId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8" fillId="42" borderId="29" applyNumberFormat="0" applyFont="0" applyAlignment="0" applyProtection="0"/>
    <xf numFmtId="0" fontId="24" fillId="42" borderId="29" applyNumberFormat="0" applyFont="0" applyAlignment="0" applyProtection="0"/>
    <xf numFmtId="0" fontId="28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41" fillId="37" borderId="30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31" applyNumberFormat="0" applyFill="0" applyAlignment="0" applyProtection="0"/>
    <xf numFmtId="0" fontId="44" fillId="0" borderId="0" applyNumberFormat="0" applyFill="0" applyBorder="0" applyAlignment="0" applyProtection="0"/>
  </cellStyleXfs>
  <cellXfs count="393">
    <xf numFmtId="0" fontId="0" fillId="0" borderId="0" xfId="0"/>
    <xf numFmtId="0" fontId="17" fillId="0" borderId="2" xfId="223" applyFont="1" applyBorder="1" applyAlignment="1" applyProtection="1">
      <alignment horizontal="centerContinuous" vertical="center" wrapText="1"/>
    </xf>
    <xf numFmtId="0" fontId="15" fillId="0" borderId="3" xfId="223" applyFont="1" applyBorder="1" applyAlignment="1" applyProtection="1">
      <alignment horizontal="centerContinuous" vertical="center" wrapText="1"/>
    </xf>
    <xf numFmtId="0" fontId="17" fillId="0" borderId="4" xfId="223" applyFont="1" applyBorder="1" applyAlignment="1" applyProtection="1">
      <alignment horizontal="centerContinuous" vertical="center" wrapText="1"/>
    </xf>
    <xf numFmtId="0" fontId="15" fillId="0" borderId="5" xfId="223" applyFont="1" applyBorder="1" applyAlignment="1" applyProtection="1">
      <alignment horizontal="centerContinuous" vertical="center" wrapText="1"/>
    </xf>
    <xf numFmtId="0" fontId="17" fillId="0" borderId="4" xfId="223" applyFont="1" applyBorder="1" applyAlignment="1" applyProtection="1">
      <alignment horizontal="centerContinuous" vertical="center"/>
    </xf>
    <xf numFmtId="0" fontId="17" fillId="0" borderId="5" xfId="223" applyFont="1" applyBorder="1" applyAlignment="1" applyProtection="1">
      <alignment horizontal="centerContinuous" vertical="center"/>
    </xf>
    <xf numFmtId="0" fontId="15" fillId="0" borderId="1" xfId="223" applyFont="1" applyBorder="1" applyAlignment="1" applyProtection="1">
      <alignment horizontal="right" vertical="center" wrapText="1"/>
    </xf>
    <xf numFmtId="0" fontId="15" fillId="0" borderId="2" xfId="223" applyFont="1" applyBorder="1" applyAlignment="1" applyProtection="1">
      <alignment horizontal="left" vertical="center" wrapText="1"/>
    </xf>
    <xf numFmtId="0" fontId="15" fillId="0" borderId="3" xfId="223" applyFont="1" applyBorder="1" applyAlignment="1" applyProtection="1">
      <alignment horizontal="left" vertical="center" wrapText="1"/>
    </xf>
    <xf numFmtId="0" fontId="15" fillId="0" borderId="1" xfId="223" applyFont="1" applyBorder="1" applyAlignment="1" applyProtection="1">
      <alignment horizontal="right"/>
    </xf>
    <xf numFmtId="0" fontId="15" fillId="0" borderId="2" xfId="223" applyFont="1" applyBorder="1" applyProtection="1"/>
    <xf numFmtId="0" fontId="15" fillId="0" borderId="3" xfId="223" applyFont="1" applyBorder="1" applyProtection="1"/>
    <xf numFmtId="0" fontId="15" fillId="0" borderId="6" xfId="223" applyFont="1" applyBorder="1" applyProtection="1"/>
    <xf numFmtId="0" fontId="15" fillId="0" borderId="7" xfId="223" applyFont="1" applyBorder="1" applyProtection="1"/>
    <xf numFmtId="0" fontId="15" fillId="0" borderId="0" xfId="115" applyFont="1" applyProtection="1"/>
    <xf numFmtId="0" fontId="8" fillId="0" borderId="0" xfId="0" applyFont="1" applyProtection="1"/>
    <xf numFmtId="0" fontId="7" fillId="0" borderId="0" xfId="218" applyFont="1" applyAlignment="1" applyProtection="1">
      <alignment horizontal="centerContinuous" vertical="center" wrapText="1"/>
    </xf>
    <xf numFmtId="0" fontId="8" fillId="0" borderId="0" xfId="0" applyFont="1" applyAlignment="1" applyProtection="1">
      <alignment horizontal="centerContinuous" vertical="center"/>
    </xf>
    <xf numFmtId="0" fontId="7" fillId="0" borderId="0" xfId="218" applyFont="1" applyBorder="1" applyAlignment="1" applyProtection="1">
      <alignment horizontal="centerContinuous" vertical="center" wrapText="1"/>
    </xf>
    <xf numFmtId="0" fontId="8" fillId="0" borderId="0" xfId="0" applyFont="1" applyAlignment="1" applyProtection="1">
      <alignment wrapText="1"/>
    </xf>
    <xf numFmtId="0" fontId="8" fillId="0" borderId="0" xfId="0" applyFont="1" applyBorder="1" applyProtection="1"/>
    <xf numFmtId="0" fontId="8" fillId="0" borderId="0" xfId="0" applyFont="1" applyBorder="1" applyAlignment="1" applyProtection="1">
      <alignment wrapText="1"/>
    </xf>
    <xf numFmtId="0" fontId="17" fillId="0" borderId="0" xfId="218" applyFont="1" applyBorder="1" applyAlignment="1" applyProtection="1">
      <alignment horizontal="centerContinuous" vertical="center"/>
      <protection hidden="1"/>
    </xf>
    <xf numFmtId="0" fontId="17" fillId="0" borderId="0" xfId="218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/>
    <xf numFmtId="0" fontId="20" fillId="0" borderId="0" xfId="222" applyFont="1"/>
    <xf numFmtId="0" fontId="15" fillId="0" borderId="0" xfId="222" applyFont="1"/>
    <xf numFmtId="0" fontId="15" fillId="0" borderId="0" xfId="222" applyFont="1" applyFill="1" applyBorder="1"/>
    <xf numFmtId="0" fontId="15" fillId="0" borderId="0" xfId="222" applyFont="1" applyFill="1"/>
    <xf numFmtId="0" fontId="15" fillId="0" borderId="0" xfId="216" applyFont="1" applyFill="1" applyBorder="1" applyAlignment="1"/>
    <xf numFmtId="0" fontId="15" fillId="0" borderId="0" xfId="222" applyFont="1" applyFill="1" applyProtection="1">
      <protection locked="0"/>
    </xf>
    <xf numFmtId="0" fontId="17" fillId="0" borderId="0" xfId="218" applyFont="1" applyBorder="1" applyAlignment="1" applyProtection="1">
      <alignment vertical="center"/>
      <protection hidden="1"/>
    </xf>
    <xf numFmtId="0" fontId="15" fillId="0" borderId="0" xfId="218" applyFont="1" applyBorder="1" applyAlignment="1" applyProtection="1">
      <alignment horizontal="right" vertical="center"/>
      <protection hidden="1"/>
    </xf>
    <xf numFmtId="0" fontId="8" fillId="11" borderId="1" xfId="218" applyFont="1" applyFill="1" applyBorder="1" applyAlignment="1" applyProtection="1">
      <alignment horizontal="left" vertical="center" wrapText="1"/>
    </xf>
    <xf numFmtId="0" fontId="17" fillId="0" borderId="0" xfId="218" applyFont="1" applyBorder="1" applyAlignment="1" applyProtection="1">
      <alignment horizontal="centerContinuous" vertical="center"/>
    </xf>
    <xf numFmtId="0" fontId="15" fillId="0" borderId="0" xfId="0" applyFont="1" applyAlignment="1" applyProtection="1">
      <alignment horizontal="centerContinuous" vertical="center"/>
    </xf>
    <xf numFmtId="0" fontId="17" fillId="0" borderId="0" xfId="218" applyFont="1" applyAlignment="1" applyProtection="1">
      <alignment horizontal="centerContinuous" vertical="center" wrapText="1"/>
    </xf>
    <xf numFmtId="0" fontId="17" fillId="0" borderId="0" xfId="218" applyFont="1" applyBorder="1" applyAlignment="1" applyProtection="1">
      <alignment horizontal="centerContinuous" vertical="center" wrapText="1"/>
    </xf>
    <xf numFmtId="0" fontId="17" fillId="0" borderId="0" xfId="218" applyFont="1" applyBorder="1" applyAlignment="1" applyProtection="1">
      <alignment horizontal="centerContinuous" vertical="center" wrapText="1"/>
      <protection hidden="1"/>
    </xf>
    <xf numFmtId="0" fontId="5" fillId="0" borderId="1" xfId="218" applyFont="1" applyBorder="1" applyAlignment="1" applyProtection="1">
      <alignment horizontal="center" vertical="center" wrapText="1"/>
    </xf>
    <xf numFmtId="0" fontId="5" fillId="11" borderId="1" xfId="218" applyFont="1" applyFill="1" applyBorder="1" applyAlignment="1" applyProtection="1">
      <alignment horizontal="left" vertical="center" wrapText="1"/>
    </xf>
    <xf numFmtId="0" fontId="17" fillId="0" borderId="0" xfId="220" applyFont="1" applyBorder="1" applyAlignment="1" applyProtection="1">
      <alignment horizontal="center" vertical="center" wrapText="1"/>
    </xf>
    <xf numFmtId="0" fontId="17" fillId="0" borderId="1" xfId="220" applyFont="1" applyBorder="1" applyAlignment="1" applyProtection="1">
      <alignment horizontal="center" vertical="center" wrapText="1"/>
    </xf>
    <xf numFmtId="0" fontId="17" fillId="0" borderId="1" xfId="218" applyFont="1" applyBorder="1" applyAlignment="1" applyProtection="1">
      <alignment horizontal="center" vertical="center" wrapText="1"/>
    </xf>
    <xf numFmtId="0" fontId="17" fillId="0" borderId="1" xfId="220" applyFont="1" applyBorder="1" applyAlignment="1" applyProtection="1">
      <alignment vertical="center" wrapText="1"/>
    </xf>
    <xf numFmtId="3" fontId="17" fillId="0" borderId="1" xfId="220" applyNumberFormat="1" applyFont="1" applyFill="1" applyBorder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wrapText="1"/>
    </xf>
    <xf numFmtId="0" fontId="4" fillId="0" borderId="0" xfId="0" applyFont="1" applyProtection="1"/>
    <xf numFmtId="0" fontId="4" fillId="0" borderId="0" xfId="218" applyFont="1" applyAlignment="1" applyProtection="1">
      <alignment horizontal="center" vertical="center" wrapText="1"/>
    </xf>
    <xf numFmtId="0" fontId="4" fillId="0" borderId="0" xfId="218" applyFont="1" applyBorder="1" applyAlignment="1" applyProtection="1">
      <alignment vertical="center"/>
    </xf>
    <xf numFmtId="0" fontId="4" fillId="0" borderId="0" xfId="218" applyFont="1" applyAlignment="1" applyProtection="1">
      <alignment horizontal="center" vertical="center"/>
    </xf>
    <xf numFmtId="0" fontId="4" fillId="0" borderId="0" xfId="218" applyFont="1" applyBorder="1" applyAlignment="1" applyProtection="1">
      <alignment horizontal="left" vertical="center"/>
    </xf>
    <xf numFmtId="0" fontId="4" fillId="0" borderId="0" xfId="218" applyFont="1" applyAlignment="1" applyProtection="1">
      <alignment vertical="center"/>
    </xf>
    <xf numFmtId="0" fontId="4" fillId="0" borderId="0" xfId="0" applyFont="1" applyBorder="1" applyProtection="1"/>
    <xf numFmtId="0" fontId="15" fillId="0" borderId="0" xfId="0" applyFont="1" applyProtection="1"/>
    <xf numFmtId="0" fontId="15" fillId="0" borderId="0" xfId="218" applyFont="1" applyAlignment="1" applyProtection="1">
      <alignment horizontal="center" vertical="center" wrapText="1"/>
    </xf>
    <xf numFmtId="0" fontId="15" fillId="0" borderId="0" xfId="218" applyFont="1" applyAlignment="1" applyProtection="1">
      <alignment vertical="center" wrapText="1"/>
    </xf>
    <xf numFmtId="0" fontId="17" fillId="0" borderId="0" xfId="218" applyFont="1" applyBorder="1" applyAlignment="1" applyProtection="1">
      <alignment horizontal="left" vertical="center" wrapText="1"/>
    </xf>
    <xf numFmtId="0" fontId="15" fillId="0" borderId="0" xfId="0" applyFont="1" applyAlignment="1" applyProtection="1">
      <alignment vertical="center" wrapText="1"/>
    </xf>
    <xf numFmtId="0" fontId="17" fillId="0" borderId="0" xfId="218" applyFont="1" applyBorder="1" applyAlignment="1" applyProtection="1">
      <alignment horizontal="center" vertical="center" wrapText="1"/>
    </xf>
    <xf numFmtId="0" fontId="17" fillId="0" borderId="0" xfId="219" applyFont="1" applyAlignment="1" applyProtection="1">
      <alignment horizontal="center" vertical="center" wrapText="1"/>
    </xf>
    <xf numFmtId="14" fontId="17" fillId="0" borderId="1" xfId="218" applyNumberFormat="1" applyFont="1" applyBorder="1" applyAlignment="1" applyProtection="1">
      <alignment horizontal="center" vertical="center" wrapText="1"/>
    </xf>
    <xf numFmtId="49" fontId="17" fillId="0" borderId="1" xfId="218" applyNumberFormat="1" applyFont="1" applyBorder="1" applyAlignment="1" applyProtection="1">
      <alignment horizontal="center" vertical="center" wrapText="1"/>
    </xf>
    <xf numFmtId="0" fontId="17" fillId="11" borderId="1" xfId="218" applyFont="1" applyFill="1" applyBorder="1" applyAlignment="1" applyProtection="1">
      <alignment horizontal="left" vertical="top" wrapText="1"/>
    </xf>
    <xf numFmtId="0" fontId="17" fillId="0" borderId="1" xfId="0" applyFont="1" applyBorder="1" applyProtection="1"/>
    <xf numFmtId="0" fontId="17" fillId="0" borderId="1" xfId="0" applyFont="1" applyBorder="1" applyAlignment="1" applyProtection="1">
      <alignment wrapText="1"/>
    </xf>
    <xf numFmtId="0" fontId="15" fillId="0" borderId="0" xfId="0" applyFont="1" applyAlignment="1" applyProtection="1">
      <alignment wrapText="1"/>
    </xf>
    <xf numFmtId="0" fontId="15" fillId="0" borderId="1" xfId="0" applyFont="1" applyBorder="1" applyAlignment="1" applyProtection="1">
      <alignment wrapText="1"/>
    </xf>
    <xf numFmtId="0" fontId="15" fillId="0" borderId="1" xfId="0" applyFont="1" applyBorder="1" applyAlignment="1" applyProtection="1">
      <alignment horizontal="left" wrapText="1"/>
    </xf>
    <xf numFmtId="0" fontId="17" fillId="0" borderId="1" xfId="0" applyFont="1" applyBorder="1" applyAlignment="1" applyProtection="1">
      <alignment horizontal="right" wrapText="1"/>
    </xf>
    <xf numFmtId="0" fontId="15" fillId="0" borderId="1" xfId="0" applyFont="1" applyBorder="1" applyProtection="1"/>
    <xf numFmtId="0" fontId="17" fillId="0" borderId="1" xfId="0" applyFont="1" applyBorder="1" applyAlignment="1" applyProtection="1">
      <alignment horizontal="right"/>
    </xf>
    <xf numFmtId="0" fontId="15" fillId="0" borderId="0" xfId="0" applyFont="1" applyBorder="1" applyProtection="1"/>
    <xf numFmtId="0" fontId="15" fillId="0" borderId="0" xfId="0" applyFont="1" applyBorder="1" applyAlignment="1" applyProtection="1">
      <alignment wrapText="1"/>
    </xf>
    <xf numFmtId="0" fontId="17" fillId="0" borderId="0" xfId="0" applyFont="1" applyBorder="1" applyAlignment="1" applyProtection="1">
      <alignment horizontal="right" wrapText="1"/>
    </xf>
    <xf numFmtId="0" fontId="16" fillId="0" borderId="0" xfId="0" applyFont="1" applyAlignment="1" applyProtection="1">
      <alignment horizontal="right" vertical="center"/>
    </xf>
    <xf numFmtId="0" fontId="16" fillId="0" borderId="0" xfId="220" applyFont="1" applyAlignment="1" applyProtection="1">
      <alignment horizontal="center"/>
    </xf>
    <xf numFmtId="0" fontId="15" fillId="0" borderId="1" xfId="0" applyFont="1" applyBorder="1" applyAlignment="1" applyProtection="1">
      <alignment vertical="center" wrapText="1"/>
    </xf>
    <xf numFmtId="0" fontId="17" fillId="0" borderId="0" xfId="0" applyFont="1" applyBorder="1" applyProtection="1"/>
    <xf numFmtId="0" fontId="17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7" fillId="0" borderId="0" xfId="0" applyFont="1" applyProtection="1"/>
    <xf numFmtId="0" fontId="15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 indent="1"/>
    </xf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>
      <alignment vertical="justify"/>
    </xf>
    <xf numFmtId="0" fontId="5" fillId="0" borderId="0" xfId="0" applyFont="1" applyFill="1" applyProtection="1"/>
    <xf numFmtId="0" fontId="10" fillId="0" borderId="0" xfId="0" applyFont="1" applyFill="1" applyAlignment="1" applyProtection="1">
      <alignment vertical="center"/>
    </xf>
    <xf numFmtId="0" fontId="2" fillId="0" borderId="0" xfId="221" applyFont="1" applyFill="1" applyAlignment="1" applyProtection="1">
      <alignment vertical="justify" wrapText="1"/>
    </xf>
    <xf numFmtId="0" fontId="6" fillId="0" borderId="0" xfId="218" applyFont="1" applyFill="1" applyBorder="1" applyAlignment="1" applyProtection="1">
      <alignment horizontal="left" vertical="justify" wrapText="1"/>
    </xf>
    <xf numFmtId="0" fontId="7" fillId="0" borderId="0" xfId="218" applyFont="1" applyFill="1" applyBorder="1" applyAlignment="1" applyProtection="1">
      <alignment horizontal="left" vertical="justify" wrapText="1"/>
    </xf>
    <xf numFmtId="0" fontId="7" fillId="0" borderId="0" xfId="218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vertical="justify"/>
    </xf>
    <xf numFmtId="0" fontId="4" fillId="0" borderId="0" xfId="218" applyFont="1" applyFill="1" applyAlignment="1" applyProtection="1">
      <alignment horizontal="left" vertical="justify"/>
    </xf>
    <xf numFmtId="0" fontId="7" fillId="0" borderId="9" xfId="218" applyFont="1" applyFill="1" applyBorder="1" applyAlignment="1" applyProtection="1">
      <alignment horizontal="left" vertical="justify" wrapText="1"/>
    </xf>
    <xf numFmtId="0" fontId="7" fillId="0" borderId="0" xfId="221" applyFont="1" applyFill="1" applyBorder="1" applyAlignment="1" applyProtection="1">
      <alignment horizontal="left" vertical="justify" wrapText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1" xfId="221" applyFont="1" applyFill="1" applyBorder="1" applyAlignment="1" applyProtection="1">
      <alignment horizontal="left" vertical="justify" wrapText="1"/>
    </xf>
    <xf numFmtId="0" fontId="4" fillId="0" borderId="1" xfId="221" applyFont="1" applyFill="1" applyBorder="1" applyAlignment="1" applyProtection="1">
      <alignment horizontal="left" vertical="justify" wrapText="1"/>
    </xf>
    <xf numFmtId="0" fontId="2" fillId="9" borderId="1" xfId="221" applyFont="1" applyFill="1" applyBorder="1" applyAlignment="1" applyProtection="1">
      <alignment horizontal="left" vertical="justify" wrapText="1"/>
    </xf>
    <xf numFmtId="0" fontId="14" fillId="0" borderId="0" xfId="0" applyFont="1" applyProtection="1"/>
    <xf numFmtId="0" fontId="4" fillId="0" borderId="0" xfId="0" applyFont="1" applyFill="1" applyProtection="1"/>
    <xf numFmtId="0" fontId="4" fillId="0" borderId="0" xfId="221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horizontal="right" vertical="top"/>
    </xf>
    <xf numFmtId="0" fontId="10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left" vertical="center" wrapText="1"/>
    </xf>
    <xf numFmtId="0" fontId="5" fillId="0" borderId="0" xfId="218" applyFont="1" applyBorder="1" applyAlignment="1" applyProtection="1">
      <alignment horizontal="left" vertical="center" wrapText="1"/>
    </xf>
    <xf numFmtId="0" fontId="17" fillId="0" borderId="0" xfId="218" applyFont="1" applyBorder="1" applyAlignment="1" applyProtection="1">
      <alignment vertical="top" wrapText="1"/>
    </xf>
    <xf numFmtId="0" fontId="15" fillId="0" borderId="0" xfId="220" applyFont="1" applyBorder="1" applyAlignment="1" applyProtection="1">
      <alignment horizontal="centerContinuous"/>
    </xf>
    <xf numFmtId="0" fontId="15" fillId="0" borderId="0" xfId="220" applyFont="1" applyBorder="1" applyProtection="1"/>
    <xf numFmtId="0" fontId="15" fillId="0" borderId="0" xfId="220" applyFont="1" applyBorder="1" applyAlignment="1" applyProtection="1">
      <alignment wrapText="1"/>
    </xf>
    <xf numFmtId="0" fontId="17" fillId="0" borderId="0" xfId="0" applyFont="1" applyAlignment="1" applyProtection="1">
      <alignment wrapText="1"/>
    </xf>
    <xf numFmtId="0" fontId="15" fillId="0" borderId="0" xfId="115" applyFont="1" applyFill="1" applyProtection="1"/>
    <xf numFmtId="0" fontId="17" fillId="0" borderId="0" xfId="218" applyFont="1" applyBorder="1" applyAlignment="1" applyProtection="1">
      <alignment horizontal="center" vertical="center"/>
    </xf>
    <xf numFmtId="0" fontId="17" fillId="0" borderId="0" xfId="218" applyFont="1" applyBorder="1" applyAlignment="1" applyProtection="1">
      <alignment vertical="center" wrapText="1"/>
    </xf>
    <xf numFmtId="49" fontId="5" fillId="0" borderId="1" xfId="218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wrapText="1"/>
    </xf>
    <xf numFmtId="189" fontId="15" fillId="0" borderId="0" xfId="218" applyNumberFormat="1" applyFont="1" applyAlignment="1" applyProtection="1">
      <alignment horizontal="left" vertical="center"/>
    </xf>
    <xf numFmtId="0" fontId="4" fillId="0" borderId="0" xfId="218" applyFont="1" applyBorder="1" applyAlignment="1" applyProtection="1">
      <alignment horizontal="right" vertical="center"/>
      <protection hidden="1"/>
    </xf>
    <xf numFmtId="0" fontId="4" fillId="0" borderId="0" xfId="218" applyFont="1" applyBorder="1" applyAlignment="1" applyProtection="1">
      <alignment horizontal="right" vertical="center"/>
    </xf>
    <xf numFmtId="0" fontId="13" fillId="0" borderId="0" xfId="220" applyFont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3" fontId="15" fillId="10" borderId="1" xfId="0" applyNumberFormat="1" applyFont="1" applyFill="1" applyBorder="1" applyAlignment="1" applyProtection="1">
      <alignment wrapText="1"/>
      <protection locked="0"/>
    </xf>
    <xf numFmtId="189" fontId="4" fillId="0" borderId="0" xfId="218" applyNumberFormat="1" applyFont="1" applyAlignment="1" applyProtection="1">
      <alignment horizontal="left" vertical="center"/>
    </xf>
    <xf numFmtId="189" fontId="4" fillId="0" borderId="0" xfId="218" applyNumberFormat="1" applyFont="1" applyAlignment="1" applyProtection="1">
      <alignment horizontal="left" vertical="center" wrapText="1"/>
    </xf>
    <xf numFmtId="3" fontId="2" fillId="10" borderId="1" xfId="221" applyNumberFormat="1" applyFont="1" applyFill="1" applyBorder="1" applyAlignment="1" applyProtection="1">
      <alignment horizontal="right" vertical="justify" wrapText="1"/>
      <protection locked="0"/>
    </xf>
    <xf numFmtId="3" fontId="4" fillId="10" borderId="1" xfId="221" applyNumberFormat="1" applyFont="1" applyFill="1" applyBorder="1" applyAlignment="1" applyProtection="1">
      <alignment horizontal="right" vertical="justify"/>
      <protection locked="0"/>
    </xf>
    <xf numFmtId="0" fontId="16" fillId="0" borderId="0" xfId="0" applyFont="1" applyFill="1" applyAlignment="1" applyProtection="1">
      <alignment horizontal="right" vertical="center"/>
    </xf>
    <xf numFmtId="0" fontId="17" fillId="0" borderId="0" xfId="218" applyFont="1" applyFill="1" applyBorder="1" applyAlignment="1" applyProtection="1">
      <alignment horizontal="left" vertical="justify" wrapText="1"/>
    </xf>
    <xf numFmtId="0" fontId="5" fillId="0" borderId="0" xfId="0" applyFont="1" applyFill="1" applyAlignment="1" applyProtection="1">
      <alignment horizontal="centerContinuous"/>
    </xf>
    <xf numFmtId="0" fontId="5" fillId="0" borderId="1" xfId="221" applyFont="1" applyFill="1" applyBorder="1" applyAlignment="1" applyProtection="1">
      <alignment horizontal="center" vertical="center" wrapText="1"/>
    </xf>
    <xf numFmtId="0" fontId="6" fillId="11" borderId="1" xfId="218" applyFont="1" applyFill="1" applyBorder="1" applyAlignment="1" applyProtection="1">
      <alignment horizontal="left" vertical="center" wrapText="1"/>
    </xf>
    <xf numFmtId="3" fontId="15" fillId="0" borderId="1" xfId="0" applyNumberFormat="1" applyFont="1" applyFill="1" applyBorder="1" applyProtection="1"/>
    <xf numFmtId="3" fontId="15" fillId="0" borderId="1" xfId="0" applyNumberFormat="1" applyFont="1" applyFill="1" applyBorder="1" applyAlignment="1" applyProtection="1">
      <alignment wrapText="1"/>
    </xf>
    <xf numFmtId="3" fontId="15" fillId="10" borderId="1" xfId="0" applyNumberFormat="1" applyFont="1" applyFill="1" applyBorder="1" applyAlignment="1" applyProtection="1">
      <alignment vertical="center" wrapText="1"/>
      <protection locked="0"/>
    </xf>
    <xf numFmtId="3" fontId="15" fillId="0" borderId="1" xfId="0" applyNumberFormat="1" applyFont="1" applyFill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vertical="center" wrapText="1"/>
      <protection locked="0"/>
    </xf>
    <xf numFmtId="3" fontId="17" fillId="0" borderId="1" xfId="0" applyNumberFormat="1" applyFont="1" applyFill="1" applyBorder="1" applyAlignment="1" applyProtection="1">
      <alignment vertical="center" wrapText="1"/>
    </xf>
    <xf numFmtId="3" fontId="17" fillId="0" borderId="1" xfId="0" applyNumberFormat="1" applyFont="1" applyFill="1" applyBorder="1" applyAlignment="1" applyProtection="1">
      <alignment vertical="center"/>
    </xf>
    <xf numFmtId="0" fontId="17" fillId="0" borderId="1" xfId="0" applyFont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wrapText="1"/>
      <protection locked="0"/>
    </xf>
    <xf numFmtId="3" fontId="17" fillId="0" borderId="1" xfId="0" applyNumberFormat="1" applyFont="1" applyFill="1" applyBorder="1" applyAlignment="1" applyProtection="1">
      <alignment wrapText="1"/>
    </xf>
    <xf numFmtId="0" fontId="17" fillId="0" borderId="1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right" vertical="center" wrapText="1"/>
    </xf>
    <xf numFmtId="0" fontId="15" fillId="9" borderId="1" xfId="0" applyFont="1" applyFill="1" applyBorder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 wrapText="1"/>
    </xf>
    <xf numFmtId="3" fontId="15" fillId="10" borderId="1" xfId="0" applyNumberFormat="1" applyFont="1" applyFill="1" applyBorder="1" applyProtection="1">
      <protection locked="0"/>
    </xf>
    <xf numFmtId="3" fontId="17" fillId="0" borderId="1" xfId="0" applyNumberFormat="1" applyFont="1" applyFill="1" applyBorder="1" applyProtection="1"/>
    <xf numFmtId="3" fontId="17" fillId="10" borderId="1" xfId="0" applyNumberFormat="1" applyFont="1" applyFill="1" applyBorder="1" applyProtection="1">
      <protection locked="0"/>
    </xf>
    <xf numFmtId="0" fontId="6" fillId="11" borderId="1" xfId="218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 wrapText="1"/>
    </xf>
    <xf numFmtId="0" fontId="15" fillId="0" borderId="1" xfId="0" applyFont="1" applyBorder="1" applyAlignment="1" applyProtection="1">
      <alignment horizontal="left" indent="1"/>
    </xf>
    <xf numFmtId="14" fontId="15" fillId="10" borderId="1" xfId="223" applyNumberFormat="1" applyFont="1" applyFill="1" applyBorder="1" applyAlignment="1" applyProtection="1">
      <alignment horizontal="centerContinuous" vertical="center" wrapText="1"/>
      <protection locked="0"/>
    </xf>
    <xf numFmtId="49" fontId="15" fillId="10" borderId="1" xfId="223" applyNumberFormat="1" applyFont="1" applyFill="1" applyBorder="1" applyAlignment="1" applyProtection="1">
      <alignment horizontal="left" vertical="center" wrapText="1"/>
      <protection locked="0"/>
    </xf>
    <xf numFmtId="49" fontId="15" fillId="10" borderId="1" xfId="223" applyNumberFormat="1" applyFont="1" applyFill="1" applyBorder="1" applyProtection="1">
      <protection locked="0"/>
    </xf>
    <xf numFmtId="0" fontId="0" fillId="0" borderId="0" xfId="0" applyAlignment="1">
      <alignment wrapText="1"/>
    </xf>
    <xf numFmtId="3" fontId="17" fillId="0" borderId="1" xfId="220" applyNumberFormat="1" applyFont="1" applyBorder="1" applyAlignment="1" applyProtection="1">
      <alignment vertical="center"/>
    </xf>
    <xf numFmtId="3" fontId="15" fillId="10" borderId="11" xfId="0" applyNumberFormat="1" applyFont="1" applyFill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left" wrapText="1" indent="1"/>
    </xf>
    <xf numFmtId="0" fontId="45" fillId="0" borderId="0" xfId="222" applyFont="1"/>
    <xf numFmtId="0" fontId="46" fillId="0" borderId="0" xfId="0" applyFont="1" applyAlignment="1">
      <alignment vertical="center" wrapText="1"/>
    </xf>
    <xf numFmtId="0" fontId="15" fillId="0" borderId="1" xfId="0" applyFont="1" applyBorder="1" applyAlignment="1" applyProtection="1">
      <alignment horizontal="left" indent="3"/>
    </xf>
    <xf numFmtId="0" fontId="15" fillId="0" borderId="1" xfId="0" applyFont="1" applyBorder="1" applyAlignment="1" applyProtection="1">
      <alignment horizontal="center"/>
    </xf>
    <xf numFmtId="0" fontId="15" fillId="11" borderId="1" xfId="218" applyFont="1" applyFill="1" applyBorder="1" applyAlignment="1" applyProtection="1">
      <alignment horizontal="center" vertical="center" wrapText="1"/>
    </xf>
    <xf numFmtId="0" fontId="17" fillId="11" borderId="1" xfId="218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wrapText="1"/>
    </xf>
    <xf numFmtId="0" fontId="17" fillId="43" borderId="13" xfId="0" applyFont="1" applyFill="1" applyBorder="1" applyAlignment="1">
      <alignment horizontal="center"/>
    </xf>
    <xf numFmtId="0" fontId="17" fillId="43" borderId="1" xfId="0" applyFont="1" applyFill="1" applyBorder="1" applyAlignment="1">
      <alignment horizontal="center"/>
    </xf>
    <xf numFmtId="0" fontId="17" fillId="43" borderId="1" xfId="0" applyFont="1" applyFill="1" applyBorder="1"/>
    <xf numFmtId="3" fontId="17" fillId="43" borderId="14" xfId="0" applyNumberFormat="1" applyFont="1" applyFill="1" applyBorder="1"/>
    <xf numFmtId="0" fontId="15" fillId="43" borderId="13" xfId="0" applyFont="1" applyFill="1" applyBorder="1"/>
    <xf numFmtId="0" fontId="15" fillId="43" borderId="1" xfId="0" applyFont="1" applyFill="1" applyBorder="1"/>
    <xf numFmtId="183" fontId="15" fillId="43" borderId="1" xfId="0" applyNumberFormat="1" applyFont="1" applyFill="1" applyBorder="1"/>
    <xf numFmtId="0" fontId="17" fillId="43" borderId="1" xfId="218" applyFont="1" applyFill="1" applyBorder="1" applyAlignment="1" applyProtection="1">
      <alignment horizontal="center" vertical="top" wrapText="1"/>
    </xf>
    <xf numFmtId="0" fontId="17" fillId="43" borderId="1" xfId="218" applyFont="1" applyFill="1" applyBorder="1" applyAlignment="1" applyProtection="1">
      <alignment horizontal="left" vertical="top" wrapText="1"/>
    </xf>
    <xf numFmtId="3" fontId="15" fillId="43" borderId="14" xfId="0" applyNumberFormat="1" applyFont="1" applyFill="1" applyBorder="1"/>
    <xf numFmtId="0" fontId="17" fillId="43" borderId="1" xfId="0" applyFont="1" applyFill="1" applyBorder="1" applyAlignment="1" applyProtection="1">
      <alignment horizontal="center" wrapText="1"/>
    </xf>
    <xf numFmtId="0" fontId="17" fillId="43" borderId="1" xfId="0" applyFont="1" applyFill="1" applyBorder="1" applyAlignment="1" applyProtection="1">
      <alignment wrapText="1"/>
    </xf>
    <xf numFmtId="0" fontId="15" fillId="43" borderId="1" xfId="0" applyFont="1" applyFill="1" applyBorder="1" applyAlignment="1" applyProtection="1">
      <alignment horizontal="center" wrapText="1"/>
    </xf>
    <xf numFmtId="0" fontId="15" fillId="43" borderId="1" xfId="0" applyFont="1" applyFill="1" applyBorder="1" applyAlignment="1" applyProtection="1">
      <alignment wrapText="1"/>
    </xf>
    <xf numFmtId="0" fontId="15" fillId="43" borderId="1" xfId="0" applyFont="1" applyFill="1" applyBorder="1" applyAlignment="1" applyProtection="1">
      <alignment horizontal="center" vertical="center" wrapText="1"/>
    </xf>
    <xf numFmtId="0" fontId="15" fillId="43" borderId="1" xfId="0" applyFont="1" applyFill="1" applyBorder="1" applyAlignment="1" applyProtection="1">
      <alignment horizontal="left" vertical="center" wrapText="1" indent="1"/>
    </xf>
    <xf numFmtId="0" fontId="17" fillId="43" borderId="1" xfId="0" applyFont="1" applyFill="1" applyBorder="1" applyAlignment="1" applyProtection="1">
      <alignment horizontal="right" wrapText="1"/>
    </xf>
    <xf numFmtId="0" fontId="17" fillId="43" borderId="1" xfId="0" applyFont="1" applyFill="1" applyBorder="1" applyAlignment="1" applyProtection="1">
      <alignment horizontal="center"/>
    </xf>
    <xf numFmtId="0" fontId="17" fillId="43" borderId="1" xfId="0" applyFont="1" applyFill="1" applyBorder="1" applyProtection="1"/>
    <xf numFmtId="0" fontId="15" fillId="43" borderId="1" xfId="0" applyFont="1" applyFill="1" applyBorder="1" applyAlignment="1" applyProtection="1">
      <alignment horizontal="center"/>
    </xf>
    <xf numFmtId="0" fontId="15" fillId="43" borderId="1" xfId="0" applyFont="1" applyFill="1" applyBorder="1" applyProtection="1"/>
    <xf numFmtId="0" fontId="17" fillId="43" borderId="1" xfId="0" applyFont="1" applyFill="1" applyBorder="1" applyAlignment="1" applyProtection="1">
      <alignment horizontal="right"/>
    </xf>
    <xf numFmtId="0" fontId="15" fillId="43" borderId="1" xfId="0" applyFont="1" applyFill="1" applyBorder="1" applyAlignment="1" applyProtection="1">
      <alignment horizontal="left" indent="3"/>
    </xf>
    <xf numFmtId="0" fontId="15" fillId="49" borderId="13" xfId="0" applyFont="1" applyFill="1" applyBorder="1"/>
    <xf numFmtId="0" fontId="15" fillId="49" borderId="1" xfId="0" applyFont="1" applyFill="1" applyBorder="1"/>
    <xf numFmtId="183" fontId="15" fillId="49" borderId="1" xfId="0" applyNumberFormat="1" applyFont="1" applyFill="1" applyBorder="1"/>
    <xf numFmtId="0" fontId="17" fillId="49" borderId="1" xfId="0" applyFont="1" applyFill="1" applyBorder="1" applyAlignment="1" applyProtection="1">
      <alignment horizontal="center"/>
    </xf>
    <xf numFmtId="0" fontId="17" fillId="49" borderId="1" xfId="0" applyFont="1" applyFill="1" applyBorder="1" applyProtection="1"/>
    <xf numFmtId="3" fontId="15" fillId="49" borderId="14" xfId="0" applyNumberFormat="1" applyFont="1" applyFill="1" applyBorder="1"/>
    <xf numFmtId="0" fontId="17" fillId="49" borderId="1" xfId="0" applyFont="1" applyFill="1" applyBorder="1" applyAlignment="1" applyProtection="1">
      <alignment horizontal="center" wrapText="1"/>
    </xf>
    <xf numFmtId="0" fontId="17" fillId="49" borderId="1" xfId="0" applyFont="1" applyFill="1" applyBorder="1" applyAlignment="1" applyProtection="1">
      <alignment wrapText="1"/>
    </xf>
    <xf numFmtId="0" fontId="15" fillId="49" borderId="1" xfId="0" applyFont="1" applyFill="1" applyBorder="1" applyAlignment="1" applyProtection="1">
      <alignment horizontal="center" wrapText="1"/>
    </xf>
    <xf numFmtId="0" fontId="15" fillId="49" borderId="1" xfId="0" applyFont="1" applyFill="1" applyBorder="1" applyAlignment="1" applyProtection="1">
      <alignment horizontal="center" vertical="center" wrapText="1"/>
    </xf>
    <xf numFmtId="0" fontId="15" fillId="49" borderId="1" xfId="0" applyFont="1" applyFill="1" applyBorder="1" applyAlignment="1" applyProtection="1">
      <alignment wrapText="1"/>
    </xf>
    <xf numFmtId="0" fontId="17" fillId="49" borderId="1" xfId="0" applyFont="1" applyFill="1" applyBorder="1" applyAlignment="1" applyProtection="1">
      <alignment horizontal="right" wrapText="1"/>
    </xf>
    <xf numFmtId="0" fontId="15" fillId="49" borderId="1" xfId="0" applyFont="1" applyFill="1" applyBorder="1" applyAlignment="1" applyProtection="1">
      <alignment horizontal="left" indent="1"/>
    </xf>
    <xf numFmtId="0" fontId="15" fillId="49" borderId="1" xfId="0" applyFont="1" applyFill="1" applyBorder="1" applyAlignment="1" applyProtection="1">
      <alignment horizontal="center"/>
    </xf>
    <xf numFmtId="0" fontId="15" fillId="49" borderId="1" xfId="0" applyFont="1" applyFill="1" applyBorder="1" applyAlignment="1">
      <alignment horizontal="left" wrapText="1" indent="1"/>
    </xf>
    <xf numFmtId="0" fontId="17" fillId="49" borderId="1" xfId="0" applyFont="1" applyFill="1" applyBorder="1" applyAlignment="1" applyProtection="1">
      <alignment horizontal="right"/>
    </xf>
    <xf numFmtId="0" fontId="15" fillId="49" borderId="1" xfId="0" applyFont="1" applyFill="1" applyBorder="1" applyAlignment="1" applyProtection="1">
      <alignment horizontal="left" wrapText="1"/>
    </xf>
    <xf numFmtId="0" fontId="15" fillId="49" borderId="1" xfId="0" applyFont="1" applyFill="1" applyBorder="1" applyProtection="1"/>
    <xf numFmtId="0" fontId="15" fillId="44" borderId="13" xfId="0" applyFont="1" applyFill="1" applyBorder="1"/>
    <xf numFmtId="0" fontId="15" fillId="44" borderId="1" xfId="0" applyFont="1" applyFill="1" applyBorder="1"/>
    <xf numFmtId="183" fontId="15" fillId="44" borderId="1" xfId="0" applyNumberFormat="1" applyFont="1" applyFill="1" applyBorder="1"/>
    <xf numFmtId="0" fontId="15" fillId="44" borderId="1" xfId="218" applyFont="1" applyFill="1" applyBorder="1" applyAlignment="1" applyProtection="1">
      <alignment horizontal="center" vertical="center" wrapText="1"/>
    </xf>
    <xf numFmtId="0" fontId="17" fillId="44" borderId="1" xfId="220" applyFont="1" applyFill="1" applyBorder="1" applyAlignment="1" applyProtection="1">
      <alignment vertical="center" wrapText="1"/>
    </xf>
    <xf numFmtId="3" fontId="15" fillId="44" borderId="14" xfId="0" applyNumberFormat="1" applyFont="1" applyFill="1" applyBorder="1"/>
    <xf numFmtId="0" fontId="17" fillId="44" borderId="1" xfId="218" applyFont="1" applyFill="1" applyBorder="1" applyAlignment="1" applyProtection="1">
      <alignment horizontal="center" vertical="center" wrapText="1"/>
    </xf>
    <xf numFmtId="0" fontId="17" fillId="44" borderId="1" xfId="0" applyFont="1" applyFill="1" applyBorder="1" applyAlignment="1" applyProtection="1">
      <alignment vertical="center"/>
    </xf>
    <xf numFmtId="0" fontId="15" fillId="44" borderId="1" xfId="0" applyFont="1" applyFill="1" applyBorder="1" applyAlignment="1" applyProtection="1">
      <alignment vertical="center" wrapText="1"/>
    </xf>
    <xf numFmtId="0" fontId="17" fillId="44" borderId="1" xfId="0" applyFont="1" applyFill="1" applyBorder="1" applyAlignment="1" applyProtection="1">
      <alignment horizontal="center" vertical="center" wrapText="1"/>
    </xf>
    <xf numFmtId="0" fontId="17" fillId="44" borderId="1" xfId="0" applyFont="1" applyFill="1" applyBorder="1" applyAlignment="1" applyProtection="1">
      <alignment vertical="center" wrapText="1"/>
    </xf>
    <xf numFmtId="0" fontId="15" fillId="45" borderId="13" xfId="0" applyFont="1" applyFill="1" applyBorder="1"/>
    <xf numFmtId="0" fontId="15" fillId="45" borderId="1" xfId="0" applyFont="1" applyFill="1" applyBorder="1"/>
    <xf numFmtId="183" fontId="15" fillId="45" borderId="1" xfId="0" applyNumberFormat="1" applyFont="1" applyFill="1" applyBorder="1"/>
    <xf numFmtId="0" fontId="15" fillId="45" borderId="1" xfId="218" applyFont="1" applyFill="1" applyBorder="1" applyAlignment="1" applyProtection="1">
      <alignment horizontal="center" vertical="center" wrapText="1"/>
    </xf>
    <xf numFmtId="0" fontId="17" fillId="45" borderId="1" xfId="220" applyFont="1" applyFill="1" applyBorder="1" applyAlignment="1" applyProtection="1">
      <alignment vertical="center" wrapText="1"/>
    </xf>
    <xf numFmtId="3" fontId="15" fillId="45" borderId="14" xfId="0" applyNumberFormat="1" applyFont="1" applyFill="1" applyBorder="1"/>
    <xf numFmtId="0" fontId="17" fillId="45" borderId="1" xfId="218" applyFont="1" applyFill="1" applyBorder="1" applyAlignment="1" applyProtection="1">
      <alignment horizontal="center" vertical="center" wrapText="1"/>
    </xf>
    <xf numFmtId="0" fontId="17" fillId="45" borderId="1" xfId="0" applyFont="1" applyFill="1" applyBorder="1" applyAlignment="1" applyProtection="1">
      <alignment vertical="center"/>
    </xf>
    <xf numFmtId="0" fontId="15" fillId="45" borderId="1" xfId="0" applyFont="1" applyFill="1" applyBorder="1" applyAlignment="1" applyProtection="1">
      <alignment vertical="center" wrapText="1"/>
    </xf>
    <xf numFmtId="0" fontId="15" fillId="45" borderId="1" xfId="0" applyFont="1" applyFill="1" applyBorder="1" applyAlignment="1" applyProtection="1">
      <alignment horizontal="left" vertical="center" wrapText="1"/>
    </xf>
    <xf numFmtId="0" fontId="17" fillId="45" borderId="1" xfId="0" applyFont="1" applyFill="1" applyBorder="1" applyAlignment="1" applyProtection="1">
      <alignment horizontal="center" vertical="center" wrapText="1"/>
    </xf>
    <xf numFmtId="0" fontId="17" fillId="45" borderId="1" xfId="0" applyFont="1" applyFill="1" applyBorder="1" applyAlignment="1" applyProtection="1">
      <alignment vertical="center" wrapText="1"/>
    </xf>
    <xf numFmtId="0" fontId="15" fillId="48" borderId="13" xfId="0" applyFont="1" applyFill="1" applyBorder="1"/>
    <xf numFmtId="0" fontId="15" fillId="48" borderId="1" xfId="0" applyFont="1" applyFill="1" applyBorder="1"/>
    <xf numFmtId="183" fontId="15" fillId="48" borderId="1" xfId="0" applyNumberFormat="1" applyFont="1" applyFill="1" applyBorder="1"/>
    <xf numFmtId="0" fontId="15" fillId="48" borderId="1" xfId="218" applyFont="1" applyFill="1" applyBorder="1" applyAlignment="1" applyProtection="1">
      <alignment horizontal="left" vertical="center" wrapText="1"/>
    </xf>
    <xf numFmtId="0" fontId="17" fillId="48" borderId="1" xfId="0" applyFont="1" applyFill="1" applyBorder="1" applyAlignment="1" applyProtection="1">
      <alignment horizontal="left" vertical="center" wrapText="1"/>
    </xf>
    <xf numFmtId="3" fontId="15" fillId="48" borderId="14" xfId="0" applyNumberFormat="1" applyFont="1" applyFill="1" applyBorder="1"/>
    <xf numFmtId="0" fontId="15" fillId="48" borderId="1" xfId="0" applyFont="1" applyFill="1" applyBorder="1" applyAlignment="1" applyProtection="1">
      <alignment horizontal="left" vertical="center" wrapText="1"/>
    </xf>
    <xf numFmtId="0" fontId="15" fillId="48" borderId="1" xfId="0" applyFont="1" applyFill="1" applyBorder="1" applyAlignment="1" applyProtection="1">
      <alignment horizontal="left" vertical="center" wrapText="1" indent="2"/>
    </xf>
    <xf numFmtId="0" fontId="15" fillId="48" borderId="1" xfId="0" applyFont="1" applyFill="1" applyBorder="1" applyProtection="1"/>
    <xf numFmtId="0" fontId="17" fillId="48" borderId="1" xfId="218" applyFont="1" applyFill="1" applyBorder="1" applyAlignment="1" applyProtection="1">
      <alignment horizontal="left" vertical="center" wrapText="1"/>
    </xf>
    <xf numFmtId="0" fontId="15" fillId="45" borderId="1" xfId="218" applyFont="1" applyFill="1" applyBorder="1" applyAlignment="1" applyProtection="1">
      <alignment horizontal="left" vertical="center" wrapText="1"/>
    </xf>
    <xf numFmtId="0" fontId="17" fillId="45" borderId="1" xfId="221" applyFont="1" applyFill="1" applyBorder="1" applyAlignment="1" applyProtection="1">
      <alignment horizontal="left" vertical="justify" wrapText="1"/>
    </xf>
    <xf numFmtId="0" fontId="15" fillId="45" borderId="1" xfId="221" applyFont="1" applyFill="1" applyBorder="1" applyAlignment="1" applyProtection="1">
      <alignment horizontal="left" vertical="justify" wrapText="1"/>
    </xf>
    <xf numFmtId="0" fontId="15" fillId="48" borderId="1" xfId="215" applyFont="1" applyFill="1" applyBorder="1" applyAlignment="1" applyProtection="1">
      <alignment horizontal="left" vertical="center" wrapText="1"/>
    </xf>
    <xf numFmtId="0" fontId="15" fillId="48" borderId="1" xfId="215" applyFont="1" applyFill="1" applyBorder="1" applyAlignment="1" applyProtection="1">
      <alignment horizontal="left" wrapText="1"/>
    </xf>
    <xf numFmtId="0" fontId="15" fillId="48" borderId="1" xfId="215" applyFont="1" applyFill="1" applyBorder="1" applyAlignment="1" applyProtection="1">
      <alignment horizontal="left" wrapText="1" indent="1"/>
    </xf>
    <xf numFmtId="0" fontId="15" fillId="48" borderId="1" xfId="217" applyFont="1" applyFill="1" applyBorder="1" applyAlignment="1" applyProtection="1">
      <alignment horizontal="left" vertical="center" wrapText="1"/>
    </xf>
    <xf numFmtId="0" fontId="15" fillId="48" borderId="1" xfId="217" applyFont="1" applyFill="1" applyBorder="1" applyAlignment="1" applyProtection="1">
      <alignment horizontal="left" wrapText="1" indent="1"/>
    </xf>
    <xf numFmtId="0" fontId="17" fillId="48" borderId="1" xfId="215" applyFont="1" applyFill="1" applyBorder="1" applyAlignment="1" applyProtection="1">
      <alignment horizontal="left" vertical="center"/>
    </xf>
    <xf numFmtId="0" fontId="17" fillId="48" borderId="1" xfId="215" applyFont="1" applyFill="1" applyBorder="1" applyAlignment="1" applyProtection="1">
      <alignment horizontal="left"/>
    </xf>
    <xf numFmtId="0" fontId="15" fillId="47" borderId="13" xfId="0" applyFont="1" applyFill="1" applyBorder="1"/>
    <xf numFmtId="0" fontId="15" fillId="47" borderId="1" xfId="0" applyFont="1" applyFill="1" applyBorder="1"/>
    <xf numFmtId="183" fontId="15" fillId="47" borderId="1" xfId="0" applyNumberFormat="1" applyFont="1" applyFill="1" applyBorder="1"/>
    <xf numFmtId="0" fontId="17" fillId="47" borderId="1" xfId="218" applyFont="1" applyFill="1" applyBorder="1" applyAlignment="1" applyProtection="1">
      <alignment horizontal="left" vertical="center" wrapText="1"/>
    </xf>
    <xf numFmtId="0" fontId="17" fillId="47" borderId="1" xfId="0" applyFont="1" applyFill="1" applyBorder="1" applyAlignment="1" applyProtection="1">
      <alignment horizontal="left" vertical="center" wrapText="1"/>
    </xf>
    <xf numFmtId="3" fontId="15" fillId="47" borderId="14" xfId="0" applyNumberFormat="1" applyFont="1" applyFill="1" applyBorder="1"/>
    <xf numFmtId="0" fontId="15" fillId="47" borderId="1" xfId="218" applyFont="1" applyFill="1" applyBorder="1" applyAlignment="1" applyProtection="1">
      <alignment horizontal="left" vertical="center" wrapText="1"/>
    </xf>
    <xf numFmtId="0" fontId="15" fillId="47" borderId="1" xfId="0" applyFont="1" applyFill="1" applyBorder="1" applyAlignment="1" applyProtection="1">
      <alignment horizontal="left" vertical="center" wrapText="1"/>
    </xf>
    <xf numFmtId="0" fontId="15" fillId="47" borderId="1" xfId="0" applyFont="1" applyFill="1" applyBorder="1" applyAlignment="1" applyProtection="1">
      <alignment horizontal="left" vertical="center" wrapText="1" indent="3"/>
    </xf>
    <xf numFmtId="0" fontId="15" fillId="46" borderId="13" xfId="0" applyFont="1" applyFill="1" applyBorder="1"/>
    <xf numFmtId="0" fontId="15" fillId="46" borderId="1" xfId="0" applyFont="1" applyFill="1" applyBorder="1"/>
    <xf numFmtId="183" fontId="15" fillId="46" borderId="1" xfId="0" applyNumberFormat="1" applyFont="1" applyFill="1" applyBorder="1"/>
    <xf numFmtId="0" fontId="17" fillId="46" borderId="1" xfId="218" applyFont="1" applyFill="1" applyBorder="1" applyAlignment="1" applyProtection="1">
      <alignment horizontal="left" vertical="center" wrapText="1"/>
    </xf>
    <xf numFmtId="0" fontId="17" fillId="46" borderId="1" xfId="0" applyFont="1" applyFill="1" applyBorder="1" applyAlignment="1" applyProtection="1">
      <alignment horizontal="left" vertical="top" wrapText="1"/>
    </xf>
    <xf numFmtId="3" fontId="15" fillId="46" borderId="14" xfId="0" applyNumberFormat="1" applyFont="1" applyFill="1" applyBorder="1"/>
    <xf numFmtId="0" fontId="15" fillId="46" borderId="1" xfId="218" applyFont="1" applyFill="1" applyBorder="1" applyAlignment="1" applyProtection="1">
      <alignment horizontal="left" vertical="center" wrapText="1"/>
    </xf>
    <xf numFmtId="0" fontId="15" fillId="46" borderId="1" xfId="0" applyFont="1" applyFill="1" applyBorder="1" applyAlignment="1" applyProtection="1">
      <alignment horizontal="left" vertical="top" wrapText="1"/>
    </xf>
    <xf numFmtId="0" fontId="15" fillId="46" borderId="1" xfId="0" applyFont="1" applyFill="1" applyBorder="1" applyAlignment="1" applyProtection="1">
      <alignment horizontal="left" vertical="top" wrapText="1" indent="1"/>
    </xf>
    <xf numFmtId="0" fontId="15" fillId="46" borderId="15" xfId="0" applyFont="1" applyFill="1" applyBorder="1"/>
    <xf numFmtId="0" fontId="15" fillId="46" borderId="12" xfId="0" applyFont="1" applyFill="1" applyBorder="1"/>
    <xf numFmtId="183" fontId="15" fillId="46" borderId="12" xfId="0" applyNumberFormat="1" applyFont="1" applyFill="1" applyBorder="1"/>
    <xf numFmtId="0" fontId="15" fillId="46" borderId="12" xfId="218" applyFont="1" applyFill="1" applyBorder="1" applyAlignment="1" applyProtection="1">
      <alignment horizontal="left" vertical="center" wrapText="1"/>
    </xf>
    <xf numFmtId="0" fontId="17" fillId="46" borderId="12" xfId="0" applyFont="1" applyFill="1" applyBorder="1" applyAlignment="1" applyProtection="1">
      <alignment horizontal="left" vertical="top" wrapText="1"/>
    </xf>
    <xf numFmtId="3" fontId="15" fillId="46" borderId="16" xfId="0" applyNumberFormat="1" applyFont="1" applyFill="1" applyBorder="1"/>
    <xf numFmtId="49" fontId="25" fillId="10" borderId="1" xfId="95" applyNumberFormat="1" applyFont="1" applyFill="1" applyBorder="1" applyAlignment="1" applyProtection="1">
      <protection locked="0"/>
    </xf>
    <xf numFmtId="189" fontId="15" fillId="0" borderId="0" xfId="218" applyNumberFormat="1" applyFont="1" applyAlignment="1" applyProtection="1">
      <alignment horizontal="left" vertical="center" wrapText="1"/>
    </xf>
    <xf numFmtId="0" fontId="15" fillId="0" borderId="0" xfId="218" applyFont="1" applyBorder="1" applyAlignment="1" applyProtection="1">
      <alignment horizontal="right" vertical="center"/>
    </xf>
    <xf numFmtId="0" fontId="15" fillId="0" borderId="0" xfId="218" applyFont="1" applyBorder="1" applyAlignment="1" applyProtection="1">
      <alignment vertical="center"/>
    </xf>
    <xf numFmtId="0" fontId="15" fillId="0" borderId="0" xfId="218" applyFont="1" applyBorder="1" applyAlignment="1" applyProtection="1">
      <alignment horizontal="left" vertical="center"/>
    </xf>
    <xf numFmtId="0" fontId="15" fillId="0" borderId="1" xfId="218" applyFont="1" applyBorder="1" applyAlignment="1" applyProtection="1">
      <alignment horizontal="center" vertical="center" wrapText="1"/>
    </xf>
    <xf numFmtId="49" fontId="15" fillId="0" borderId="1" xfId="218" applyNumberFormat="1" applyFont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wrapText="1"/>
    </xf>
    <xf numFmtId="0" fontId="19" fillId="0" borderId="0" xfId="0" applyFont="1" applyBorder="1" applyAlignment="1" applyProtection="1">
      <alignment wrapText="1"/>
    </xf>
    <xf numFmtId="0" fontId="18" fillId="0" borderId="0" xfId="0" applyFont="1" applyBorder="1" applyAlignment="1" applyProtection="1">
      <alignment wrapText="1"/>
    </xf>
    <xf numFmtId="0" fontId="19" fillId="0" borderId="0" xfId="0" applyFont="1" applyBorder="1" applyAlignment="1" applyProtection="1">
      <alignment horizontal="right" wrapText="1"/>
    </xf>
    <xf numFmtId="0" fontId="6" fillId="0" borderId="0" xfId="218" applyFont="1" applyBorder="1" applyAlignment="1" applyProtection="1">
      <alignment horizontal="centerContinuous" vertical="center"/>
    </xf>
    <xf numFmtId="0" fontId="5" fillId="0" borderId="0" xfId="218" applyFont="1" applyBorder="1" applyAlignment="1" applyProtection="1">
      <alignment horizontal="centerContinuous" vertical="center" wrapText="1"/>
    </xf>
    <xf numFmtId="0" fontId="6" fillId="0" borderId="0" xfId="218" applyFont="1" applyAlignment="1" applyProtection="1">
      <alignment horizontal="centerContinuous" vertical="center" wrapText="1"/>
    </xf>
    <xf numFmtId="0" fontId="5" fillId="0" borderId="0" xfId="0" applyFont="1" applyAlignment="1" applyProtection="1">
      <alignment horizontal="centerContinuous" vertical="center"/>
    </xf>
    <xf numFmtId="0" fontId="6" fillId="0" borderId="0" xfId="218" applyFont="1" applyBorder="1" applyAlignment="1" applyProtection="1">
      <alignment horizontal="centerContinuous" vertical="center" wrapText="1"/>
    </xf>
    <xf numFmtId="0" fontId="6" fillId="0" borderId="0" xfId="218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218" applyFont="1" applyFill="1" applyAlignment="1" applyProtection="1">
      <alignment vertical="top"/>
    </xf>
    <xf numFmtId="0" fontId="5" fillId="0" borderId="0" xfId="218" applyFont="1" applyBorder="1" applyAlignment="1" applyProtection="1">
      <alignment vertical="center" wrapText="1"/>
    </xf>
    <xf numFmtId="0" fontId="6" fillId="0" borderId="0" xfId="218" applyFont="1" applyAlignment="1" applyProtection="1">
      <alignment vertical="center" wrapText="1"/>
    </xf>
    <xf numFmtId="0" fontId="5" fillId="0" borderId="0" xfId="218" applyFont="1" applyBorder="1" applyAlignment="1" applyProtection="1">
      <alignment horizontal="right" vertical="center"/>
    </xf>
    <xf numFmtId="189" fontId="5" fillId="0" borderId="0" xfId="218" applyNumberFormat="1" applyFont="1" applyAlignment="1" applyProtection="1">
      <alignment horizontal="left" vertical="center" wrapText="1"/>
    </xf>
    <xf numFmtId="0" fontId="6" fillId="0" borderId="0" xfId="218" applyFont="1" applyBorder="1" applyAlignment="1" applyProtection="1">
      <alignment vertical="top" wrapText="1"/>
    </xf>
    <xf numFmtId="0" fontId="5" fillId="0" borderId="0" xfId="218" applyFont="1" applyBorder="1" applyAlignment="1" applyProtection="1">
      <alignment vertical="center"/>
    </xf>
    <xf numFmtId="0" fontId="5" fillId="0" borderId="0" xfId="218" applyFont="1" applyBorder="1" applyAlignment="1" applyProtection="1">
      <alignment horizontal="left" vertical="center"/>
    </xf>
    <xf numFmtId="0" fontId="6" fillId="0" borderId="0" xfId="218" applyFont="1" applyFill="1" applyBorder="1" applyAlignment="1" applyProtection="1">
      <alignment vertical="top" wrapText="1"/>
    </xf>
    <xf numFmtId="0" fontId="5" fillId="0" borderId="0" xfId="219" applyFont="1" applyFill="1" applyBorder="1" applyAlignment="1" applyProtection="1">
      <alignment horizontal="right" vertical="center" wrapText="1"/>
    </xf>
    <xf numFmtId="0" fontId="10" fillId="0" borderId="0" xfId="220" applyFont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/>
    </xf>
    <xf numFmtId="3" fontId="5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 indent="2"/>
    </xf>
    <xf numFmtId="0" fontId="5" fillId="0" borderId="1" xfId="0" applyFont="1" applyBorder="1" applyProtection="1"/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Border="1" applyAlignment="1" applyProtection="1">
      <alignment horizontal="right" vertical="center" wrapText="1"/>
    </xf>
    <xf numFmtId="0" fontId="5" fillId="9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Protection="1"/>
    <xf numFmtId="0" fontId="6" fillId="9" borderId="1" xfId="0" applyFont="1" applyFill="1" applyBorder="1" applyAlignment="1" applyProtection="1">
      <alignment horizontal="left" vertical="center" wrapText="1"/>
    </xf>
    <xf numFmtId="3" fontId="6" fillId="50" borderId="1" xfId="0" applyNumberFormat="1" applyFont="1" applyFill="1" applyBorder="1" applyAlignment="1" applyProtection="1">
      <alignment horizontal="right" vertical="center" wrapText="1"/>
    </xf>
    <xf numFmtId="3" fontId="6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5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15" fillId="0" borderId="0" xfId="0" applyFont="1" applyFill="1"/>
    <xf numFmtId="3" fontId="15" fillId="0" borderId="0" xfId="0" applyNumberFormat="1" applyFont="1" applyFill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right" vertical="center" indent="1"/>
    </xf>
    <xf numFmtId="49" fontId="15" fillId="0" borderId="1" xfId="118" applyNumberFormat="1" applyFont="1" applyBorder="1" applyAlignment="1">
      <alignment horizontal="left" vertical="top" wrapText="1"/>
    </xf>
    <xf numFmtId="0" fontId="15" fillId="0" borderId="1" xfId="115" applyFont="1" applyBorder="1"/>
    <xf numFmtId="0" fontId="15" fillId="0" borderId="1" xfId="115" applyFont="1" applyBorder="1" applyAlignment="1">
      <alignment wrapText="1"/>
    </xf>
    <xf numFmtId="172" fontId="17" fillId="0" borderId="0" xfId="88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left"/>
    </xf>
    <xf numFmtId="0" fontId="15" fillId="0" borderId="1" xfId="221" applyFont="1" applyFill="1" applyBorder="1" applyAlignment="1" applyProtection="1">
      <alignment horizontal="left" vertical="center" wrapText="1"/>
    </xf>
    <xf numFmtId="0" fontId="15" fillId="0" borderId="1" xfId="221" applyFont="1" applyFill="1" applyBorder="1" applyAlignment="1" applyProtection="1">
      <alignment horizontal="left" vertical="justify" wrapText="1"/>
    </xf>
    <xf numFmtId="0" fontId="17" fillId="0" borderId="0" xfId="218" applyFont="1" applyBorder="1" applyAlignment="1" applyProtection="1">
      <alignment vertical="center" wrapText="1"/>
      <protection hidden="1"/>
    </xf>
    <xf numFmtId="16" fontId="15" fillId="0" borderId="0" xfId="0" applyNumberFormat="1" applyFont="1" applyAlignment="1" applyProtection="1">
      <alignment wrapText="1"/>
    </xf>
    <xf numFmtId="0" fontId="15" fillId="0" borderId="0" xfId="0" applyFont="1" applyFill="1" applyProtection="1"/>
    <xf numFmtId="0" fontId="17" fillId="0" borderId="0" xfId="221" applyFont="1" applyFill="1" applyAlignment="1" applyProtection="1">
      <alignment vertical="justify" wrapText="1"/>
    </xf>
    <xf numFmtId="0" fontId="15" fillId="0" borderId="0" xfId="0" applyFont="1" applyFill="1" applyAlignment="1" applyProtection="1">
      <alignment horizontal="centerContinuous"/>
    </xf>
    <xf numFmtId="0" fontId="15" fillId="0" borderId="0" xfId="218" applyFont="1" applyFill="1" applyAlignment="1" applyProtection="1">
      <alignment horizontal="left" vertical="justify"/>
    </xf>
    <xf numFmtId="0" fontId="17" fillId="0" borderId="8" xfId="221" applyFont="1" applyFill="1" applyBorder="1" applyAlignment="1" applyProtection="1">
      <alignment horizontal="center" vertical="center" wrapText="1"/>
    </xf>
    <xf numFmtId="0" fontId="15" fillId="0" borderId="1" xfId="218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Protection="1"/>
    <xf numFmtId="0" fontId="15" fillId="46" borderId="1" xfId="218" applyFont="1" applyFill="1" applyBorder="1" applyAlignment="1" applyProtection="1">
      <alignment horizontal="center" vertical="center" wrapText="1"/>
    </xf>
    <xf numFmtId="0" fontId="15" fillId="46" borderId="1" xfId="0" applyFont="1" applyFill="1" applyBorder="1" applyAlignment="1" applyProtection="1">
      <alignment horizontal="left"/>
    </xf>
    <xf numFmtId="0" fontId="15" fillId="46" borderId="1" xfId="221" applyFont="1" applyFill="1" applyBorder="1" applyAlignment="1" applyProtection="1">
      <alignment horizontal="left" vertical="center" wrapText="1"/>
    </xf>
    <xf numFmtId="0" fontId="15" fillId="46" borderId="1" xfId="221" applyFont="1" applyFill="1" applyBorder="1" applyAlignment="1" applyProtection="1">
      <alignment horizontal="left" vertical="justify" wrapText="1"/>
    </xf>
    <xf numFmtId="0" fontId="15" fillId="46" borderId="1" xfId="0" applyFont="1" applyFill="1" applyBorder="1" applyProtection="1"/>
    <xf numFmtId="0" fontId="47" fillId="0" borderId="17" xfId="0" applyFont="1" applyFill="1" applyBorder="1" applyAlignment="1">
      <alignment horizontal="center"/>
    </xf>
    <xf numFmtId="0" fontId="47" fillId="0" borderId="18" xfId="0" applyFont="1" applyFill="1" applyBorder="1" applyAlignment="1">
      <alignment horizontal="center"/>
    </xf>
    <xf numFmtId="3" fontId="47" fillId="0" borderId="19" xfId="0" applyNumberFormat="1" applyFont="1" applyFill="1" applyBorder="1" applyAlignment="1">
      <alignment horizontal="center"/>
    </xf>
    <xf numFmtId="0" fontId="15" fillId="51" borderId="1" xfId="0" applyFont="1" applyFill="1" applyBorder="1" applyAlignment="1" applyProtection="1">
      <alignment horizontal="right"/>
      <protection locked="0"/>
    </xf>
    <xf numFmtId="194" fontId="15" fillId="51" borderId="1" xfId="0" applyNumberFormat="1" applyFont="1" applyFill="1" applyBorder="1" applyAlignment="1" applyProtection="1">
      <alignment horizontal="right"/>
      <protection locked="0"/>
    </xf>
    <xf numFmtId="3" fontId="2" fillId="52" borderId="1" xfId="221" applyNumberFormat="1" applyFont="1" applyFill="1" applyBorder="1" applyAlignment="1" applyProtection="1">
      <alignment horizontal="right" vertical="justify"/>
      <protection locked="0"/>
    </xf>
    <xf numFmtId="10" fontId="15" fillId="51" borderId="1" xfId="0" applyNumberFormat="1" applyFont="1" applyFill="1" applyBorder="1" applyAlignment="1" applyProtection="1">
      <alignment horizontal="right"/>
      <protection locked="0"/>
    </xf>
    <xf numFmtId="185" fontId="15" fillId="51" borderId="1" xfId="0" applyNumberFormat="1" applyFont="1" applyFill="1" applyBorder="1" applyAlignment="1" applyProtection="1">
      <alignment horizontal="right"/>
      <protection locked="0"/>
    </xf>
    <xf numFmtId="192" fontId="15" fillId="51" borderId="1" xfId="0" applyNumberFormat="1" applyFont="1" applyFill="1" applyBorder="1" applyAlignment="1" applyProtection="1">
      <alignment horizontal="right"/>
      <protection locked="0"/>
    </xf>
    <xf numFmtId="0" fontId="17" fillId="0" borderId="8" xfId="0" applyFont="1" applyBorder="1" applyAlignment="1" applyProtection="1">
      <alignment horizontal="center"/>
    </xf>
    <xf numFmtId="0" fontId="15" fillId="46" borderId="1" xfId="0" applyFont="1" applyFill="1" applyBorder="1" applyAlignment="1" applyProtection="1">
      <alignment horizontal="right"/>
      <protection locked="0"/>
    </xf>
    <xf numFmtId="185" fontId="15" fillId="46" borderId="1" xfId="0" applyNumberFormat="1" applyFont="1" applyFill="1" applyBorder="1" applyAlignment="1" applyProtection="1">
      <alignment horizontal="right"/>
      <protection locked="0"/>
    </xf>
    <xf numFmtId="192" fontId="15" fillId="46" borderId="1" xfId="0" applyNumberFormat="1" applyFont="1" applyFill="1" applyBorder="1" applyAlignment="1" applyProtection="1">
      <alignment horizontal="right"/>
      <protection locked="0"/>
    </xf>
    <xf numFmtId="194" fontId="15" fillId="46" borderId="1" xfId="0" applyNumberFormat="1" applyFont="1" applyFill="1" applyBorder="1" applyAlignment="1" applyProtection="1">
      <alignment horizontal="right"/>
      <protection locked="0"/>
    </xf>
    <xf numFmtId="10" fontId="15" fillId="46" borderId="1" xfId="0" applyNumberFormat="1" applyFont="1" applyFill="1" applyBorder="1" applyAlignment="1" applyProtection="1">
      <alignment horizontal="right"/>
      <protection locked="0"/>
    </xf>
    <xf numFmtId="3" fontId="17" fillId="0" borderId="1" xfId="0" applyNumberFormat="1" applyFont="1" applyFill="1" applyBorder="1" applyAlignment="1" applyProtection="1">
      <alignment horizontal="right" wrapText="1"/>
    </xf>
    <xf numFmtId="3" fontId="17" fillId="0" borderId="1" xfId="0" applyNumberFormat="1" applyFont="1" applyFill="1" applyBorder="1" applyAlignment="1" applyProtection="1">
      <alignment horizontal="right"/>
    </xf>
    <xf numFmtId="3" fontId="2" fillId="0" borderId="1" xfId="221" applyNumberFormat="1" applyFont="1" applyFill="1" applyBorder="1" applyAlignment="1" applyProtection="1">
      <alignment horizontal="right" vertical="justify" wrapText="1"/>
    </xf>
    <xf numFmtId="3" fontId="2" fillId="0" borderId="1" xfId="221" applyNumberFormat="1" applyFont="1" applyFill="1" applyBorder="1" applyAlignment="1" applyProtection="1">
      <alignment horizontal="right" vertical="justify"/>
    </xf>
    <xf numFmtId="3" fontId="4" fillId="0" borderId="1" xfId="221" applyNumberFormat="1" applyFont="1" applyFill="1" applyBorder="1" applyAlignment="1" applyProtection="1">
      <alignment horizontal="right" vertical="justify"/>
    </xf>
    <xf numFmtId="3" fontId="4" fillId="0" borderId="1" xfId="221" applyNumberFormat="1" applyFont="1" applyFill="1" applyBorder="1" applyAlignment="1" applyProtection="1">
      <alignment horizontal="right" vertical="center"/>
    </xf>
    <xf numFmtId="3" fontId="2" fillId="0" borderId="1" xfId="221" applyNumberFormat="1" applyFont="1" applyFill="1" applyBorder="1" applyAlignment="1" applyProtection="1">
      <alignment horizontal="right" vertical="center"/>
    </xf>
    <xf numFmtId="0" fontId="22" fillId="0" borderId="0" xfId="0" applyFont="1" applyFill="1" applyProtection="1"/>
    <xf numFmtId="0" fontId="15" fillId="0" borderId="0" xfId="0" applyFont="1" applyFill="1" applyAlignment="1" applyProtection="1">
      <alignment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wrapText="1"/>
    </xf>
    <xf numFmtId="0" fontId="0" fillId="0" borderId="0" xfId="0" applyAlignment="1">
      <alignment wrapText="1"/>
    </xf>
    <xf numFmtId="0" fontId="2" fillId="0" borderId="8" xfId="221" applyFont="1" applyFill="1" applyBorder="1" applyAlignment="1" applyProtection="1">
      <alignment horizontal="center" vertical="center" wrapText="1"/>
    </xf>
    <xf numFmtId="0" fontId="2" fillId="0" borderId="20" xfId="221" applyFont="1" applyFill="1" applyBorder="1" applyAlignment="1" applyProtection="1">
      <alignment horizontal="center" vertical="center" wrapText="1"/>
    </xf>
    <xf numFmtId="0" fontId="2" fillId="0" borderId="10" xfId="221" applyFont="1" applyFill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2" fillId="0" borderId="11" xfId="221" applyFont="1" applyFill="1" applyBorder="1" applyAlignment="1" applyProtection="1">
      <alignment horizontal="center" vertical="center" wrapText="1"/>
    </xf>
    <xf numFmtId="0" fontId="2" fillId="0" borderId="21" xfId="22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172" fontId="17" fillId="0" borderId="0" xfId="88" applyFont="1" applyFill="1" applyBorder="1" applyAlignment="1" applyProtection="1">
      <alignment horizontal="center" vertical="center"/>
    </xf>
    <xf numFmtId="0" fontId="17" fillId="0" borderId="0" xfId="218" applyFont="1" applyBorder="1" applyAlignment="1" applyProtection="1">
      <alignment horizontal="center" vertical="center"/>
      <protection hidden="1"/>
    </xf>
    <xf numFmtId="0" fontId="17" fillId="0" borderId="0" xfId="218" applyFont="1" applyBorder="1" applyAlignment="1" applyProtection="1">
      <alignment horizontal="center" vertical="center" wrapText="1"/>
      <protection hidden="1"/>
    </xf>
  </cellXfs>
  <cellStyles count="457">
    <cellStyle name="20% - Accent1" xfId="1" builtinId="30" customBuiltin="1"/>
    <cellStyle name="20% - Accent1 2" xfId="2"/>
    <cellStyle name="20% - Accent1 2 2" xfId="3"/>
    <cellStyle name="20% - Accent1 2 3" xfId="4"/>
    <cellStyle name="20% - Accent1 3" xfId="5"/>
    <cellStyle name="20% - Accent1 4" xfId="6"/>
    <cellStyle name="20% - Accent2" xfId="7" builtinId="34" customBuiltin="1"/>
    <cellStyle name="20% - Accent2 2" xfId="8"/>
    <cellStyle name="20% - Accent2 2 2" xfId="9"/>
    <cellStyle name="20% - Accent2 2 3" xfId="10"/>
    <cellStyle name="20% - Accent2 3" xfId="11"/>
    <cellStyle name="20% - Accent2 4" xfId="12"/>
    <cellStyle name="20% - Accent3" xfId="13" builtinId="38" customBuiltin="1"/>
    <cellStyle name="20% - Accent3 2" xfId="14"/>
    <cellStyle name="20% - Accent3 2 2" xfId="15"/>
    <cellStyle name="20% - Accent3 2 3" xfId="16"/>
    <cellStyle name="20% - Accent3 3" xfId="17"/>
    <cellStyle name="20% - Accent3 4" xfId="18"/>
    <cellStyle name="20% - Accent4" xfId="19" builtinId="42" customBuiltin="1"/>
    <cellStyle name="20% - Accent4 2" xfId="20"/>
    <cellStyle name="20% - Accent4 2 2" xfId="21"/>
    <cellStyle name="20% - Accent4 2 3" xfId="22"/>
    <cellStyle name="20% - Accent4 3" xfId="23"/>
    <cellStyle name="20% - Accent4 4" xfId="24"/>
    <cellStyle name="20% - Accent5" xfId="25" builtinId="46" customBuiltin="1"/>
    <cellStyle name="20% - Accent5 2" xfId="26"/>
    <cellStyle name="20% - Accent5 2 2" xfId="27"/>
    <cellStyle name="20% - Accent5 2 3" xfId="28"/>
    <cellStyle name="20% - Accent5 3" xfId="29"/>
    <cellStyle name="20% - Accent5 4" xfId="30"/>
    <cellStyle name="20% - Accent6" xfId="31" builtinId="50" customBuiltin="1"/>
    <cellStyle name="20% - Accent6 2" xfId="32"/>
    <cellStyle name="20% - Accent6 2 2" xfId="33"/>
    <cellStyle name="20% - Accent6 2 3" xfId="34"/>
    <cellStyle name="20% - Accent6 3" xfId="35"/>
    <cellStyle name="20% - Accent6 4" xfId="36"/>
    <cellStyle name="40% - Accent1" xfId="37" builtinId="31" customBuiltin="1"/>
    <cellStyle name="40% - Accent1 2" xfId="38"/>
    <cellStyle name="40% - Accent1 2 2" xfId="39"/>
    <cellStyle name="40% - Accent1 2 3" xfId="40"/>
    <cellStyle name="40% - Accent1 3" xfId="41"/>
    <cellStyle name="40% - Accent1 4" xfId="42"/>
    <cellStyle name="40% - Accent2" xfId="43" builtinId="35" customBuiltin="1"/>
    <cellStyle name="40% - Accent2 2" xfId="44"/>
    <cellStyle name="40% - Accent2 2 2" xfId="45"/>
    <cellStyle name="40% - Accent2 2 3" xfId="46"/>
    <cellStyle name="40% - Accent2 3" xfId="47"/>
    <cellStyle name="40% - Accent2 4" xfId="48"/>
    <cellStyle name="40% - Accent3" xfId="49" builtinId="39" customBuiltin="1"/>
    <cellStyle name="40% - Accent3 2" xfId="50"/>
    <cellStyle name="40% - Accent3 2 2" xfId="51"/>
    <cellStyle name="40% - Accent3 2 3" xfId="52"/>
    <cellStyle name="40% - Accent3 3" xfId="53"/>
    <cellStyle name="40% - Accent3 4" xfId="54"/>
    <cellStyle name="40% - Accent4" xfId="55" builtinId="43" customBuiltin="1"/>
    <cellStyle name="40% - Accent4 2" xfId="56"/>
    <cellStyle name="40% - Accent4 2 2" xfId="57"/>
    <cellStyle name="40% - Accent4 2 3" xfId="58"/>
    <cellStyle name="40% - Accent4 3" xfId="59"/>
    <cellStyle name="40% - Accent4 4" xfId="60"/>
    <cellStyle name="40% - Accent5" xfId="61" builtinId="47" customBuiltin="1"/>
    <cellStyle name="40% - Accent5 2" xfId="62"/>
    <cellStyle name="40% - Accent5 2 2" xfId="63"/>
    <cellStyle name="40% - Accent5 2 3" xfId="64"/>
    <cellStyle name="40% - Accent5 3" xfId="65"/>
    <cellStyle name="40% - Accent5 4" xfId="66"/>
    <cellStyle name="40% - Accent6" xfId="67" builtinId="51" customBuiltin="1"/>
    <cellStyle name="40% - Accent6 2" xfId="68"/>
    <cellStyle name="40% - Accent6 2 2" xfId="69"/>
    <cellStyle name="40% - Accent6 2 3" xfId="70"/>
    <cellStyle name="40% - Accent6 3" xfId="71"/>
    <cellStyle name="40% - Accent6 4" xfId="72"/>
    <cellStyle name="60% - Accent1" xfId="73" builtinId="32" customBuiltin="1"/>
    <cellStyle name="60% - Accent2" xfId="74" builtinId="36" customBuiltin="1"/>
    <cellStyle name="60% - Accent3" xfId="75" builtinId="40" customBuiltin="1"/>
    <cellStyle name="60% - Accent4" xfId="76" builtinId="44" customBuiltin="1"/>
    <cellStyle name="60% - Accent5" xfId="77" builtinId="48" customBuiltin="1"/>
    <cellStyle name="60% - Accent6" xfId="78" builtinId="52" customBuiltin="1"/>
    <cellStyle name="Accent1" xfId="79" builtinId="29" customBuiltin="1"/>
    <cellStyle name="Accent2" xfId="80" builtinId="33" customBuiltin="1"/>
    <cellStyle name="Accent3" xfId="81" builtinId="37" customBuiltin="1"/>
    <cellStyle name="Accent4" xfId="82" builtinId="41" customBuiltin="1"/>
    <cellStyle name="Accent5" xfId="83" builtinId="45" customBuiltin="1"/>
    <cellStyle name="Accent6" xfId="84" builtinId="49" customBuiltin="1"/>
    <cellStyle name="Bad" xfId="85" builtinId="27" customBuiltin="1"/>
    <cellStyle name="Calculation" xfId="86" builtinId="22" customBuiltin="1"/>
    <cellStyle name="Check Cell" xfId="87" builtinId="23" customBuiltin="1"/>
    <cellStyle name="Currency" xfId="88" builtinId="4"/>
    <cellStyle name="Explanatory Text" xfId="89" builtinId="53" customBuiltin="1"/>
    <cellStyle name="Good" xfId="90" builtinId="26" customBuiltin="1"/>
    <cellStyle name="Heading 1" xfId="91" builtinId="16" customBuiltin="1"/>
    <cellStyle name="Heading 2" xfId="92" builtinId="17" customBuiltin="1"/>
    <cellStyle name="Heading 3" xfId="93" builtinId="18" customBuiltin="1"/>
    <cellStyle name="Heading 4" xfId="94" builtinId="19" customBuiltin="1"/>
    <cellStyle name="Hyperlink" xfId="95" builtinId="8"/>
    <cellStyle name="Input" xfId="96" builtinId="20" customBuiltin="1"/>
    <cellStyle name="Linked Cell" xfId="97" builtinId="24" customBuiltin="1"/>
    <cellStyle name="Milliers [0]_3A_NumeratorReport_Option1_040611" xfId="98"/>
    <cellStyle name="Milliers_3A_NumeratorReport_Option1_040611" xfId="99"/>
    <cellStyle name="Monétaire [0]_3A_NumeratorReport_Option1_040611" xfId="100"/>
    <cellStyle name="Monétaire_3A_NumeratorReport_Option1_040611" xfId="101"/>
    <cellStyle name="Neutral" xfId="102" builtinId="28" customBuiltin="1"/>
    <cellStyle name="Normal" xfId="0" builtinId="0"/>
    <cellStyle name="Normal 10" xfId="103"/>
    <cellStyle name="Normal 10 2" xfId="104"/>
    <cellStyle name="Normal 11" xfId="105"/>
    <cellStyle name="Normal 11 2" xfId="106"/>
    <cellStyle name="Normal 12" xfId="107"/>
    <cellStyle name="Normal 12 2" xfId="108"/>
    <cellStyle name="Normal 13" xfId="109"/>
    <cellStyle name="Normal 13 2" xfId="110"/>
    <cellStyle name="Normal 14" xfId="111"/>
    <cellStyle name="Normal 14 2" xfId="112"/>
    <cellStyle name="Normal 15" xfId="113"/>
    <cellStyle name="Normal 15 2" xfId="114"/>
    <cellStyle name="Normal 16" xfId="115"/>
    <cellStyle name="Normal 17 2" xfId="116"/>
    <cellStyle name="Normal 18 2" xfId="117"/>
    <cellStyle name="Normal 2" xfId="118"/>
    <cellStyle name="Normal 2 10" xfId="119"/>
    <cellStyle name="Normal 2 2" xfId="120"/>
    <cellStyle name="Normal 2 2 2" xfId="121"/>
    <cellStyle name="Normal 2 3" xfId="122"/>
    <cellStyle name="Normal 2 3 2" xfId="123"/>
    <cellStyle name="Normal 2 4" xfId="124"/>
    <cellStyle name="Normal 2 4 2" xfId="125"/>
    <cellStyle name="Normal 2 5" xfId="126"/>
    <cellStyle name="Normal 2 5 2" xfId="127"/>
    <cellStyle name="Normal 2 6" xfId="128"/>
    <cellStyle name="Normal 2 6 2" xfId="129"/>
    <cellStyle name="Normal 2 7" xfId="130"/>
    <cellStyle name="Normal 2 7 2" xfId="131"/>
    <cellStyle name="Normal 2 8" xfId="132"/>
    <cellStyle name="Normal 2 8 2" xfId="133"/>
    <cellStyle name="Normal 2 9" xfId="134"/>
    <cellStyle name="Normal 2 9 2" xfId="135"/>
    <cellStyle name="Normal 3" xfId="136"/>
    <cellStyle name="Normal 3 10" xfId="137"/>
    <cellStyle name="Normal 3 2" xfId="138"/>
    <cellStyle name="Normal 3 2 2" xfId="139"/>
    <cellStyle name="Normal 3 3" xfId="140"/>
    <cellStyle name="Normal 3 3 2" xfId="141"/>
    <cellStyle name="Normal 3 4" xfId="142"/>
    <cellStyle name="Normal 3 4 2" xfId="143"/>
    <cellStyle name="Normal 3 5" xfId="144"/>
    <cellStyle name="Normal 3 5 2" xfId="145"/>
    <cellStyle name="Normal 3 6" xfId="146"/>
    <cellStyle name="Normal 3 6 2" xfId="147"/>
    <cellStyle name="Normal 3 7" xfId="148"/>
    <cellStyle name="Normal 3 7 2" xfId="149"/>
    <cellStyle name="Normal 3 8" xfId="150"/>
    <cellStyle name="Normal 3 8 2" xfId="151"/>
    <cellStyle name="Normal 3 9" xfId="152"/>
    <cellStyle name="Normal 3 9 2" xfId="153"/>
    <cellStyle name="Normal 4" xfId="154"/>
    <cellStyle name="Normal 4 2" xfId="155"/>
    <cellStyle name="Normal 4 3" xfId="156"/>
    <cellStyle name="Normal 4 4" xfId="157"/>
    <cellStyle name="Normal 4 5" xfId="158"/>
    <cellStyle name="Normal 4 6" xfId="159"/>
    <cellStyle name="Normal 4 7" xfId="160"/>
    <cellStyle name="Normal 4 8" xfId="161"/>
    <cellStyle name="Normal 4 9" xfId="162"/>
    <cellStyle name="Normal 5" xfId="163"/>
    <cellStyle name="Normal 5 2" xfId="164"/>
    <cellStyle name="Normal 5 2 2" xfId="165"/>
    <cellStyle name="Normal 5 3" xfId="166"/>
    <cellStyle name="Normal 5 3 2" xfId="167"/>
    <cellStyle name="Normal 5 4" xfId="168"/>
    <cellStyle name="Normal 5 4 2" xfId="169"/>
    <cellStyle name="Normal 5 5" xfId="170"/>
    <cellStyle name="Normal 5 5 2" xfId="171"/>
    <cellStyle name="Normal 5 6" xfId="172"/>
    <cellStyle name="Normal 5 6 2" xfId="173"/>
    <cellStyle name="Normal 5 7" xfId="174"/>
    <cellStyle name="Normal 5 7 2" xfId="175"/>
    <cellStyle name="Normal 5 8" xfId="176"/>
    <cellStyle name="Normal 5 8 2" xfId="177"/>
    <cellStyle name="Normal 5 9" xfId="178"/>
    <cellStyle name="Normal 6" xfId="179"/>
    <cellStyle name="Normal 6 2" xfId="180"/>
    <cellStyle name="Normal 6 2 2" xfId="181"/>
    <cellStyle name="Normal 6 3" xfId="182"/>
    <cellStyle name="Normal 6 3 2" xfId="183"/>
    <cellStyle name="Normal 6 4" xfId="184"/>
    <cellStyle name="Normal 6 4 2" xfId="185"/>
    <cellStyle name="Normal 6 5" xfId="186"/>
    <cellStyle name="Normal 6 5 2" xfId="187"/>
    <cellStyle name="Normal 6 6" xfId="188"/>
    <cellStyle name="Normal 6 6 2" xfId="189"/>
    <cellStyle name="Normal 6 7" xfId="190"/>
    <cellStyle name="Normal 6 7 2" xfId="191"/>
    <cellStyle name="Normal 6 8" xfId="192"/>
    <cellStyle name="Normal 6 8 2" xfId="193"/>
    <cellStyle name="Normal 6 9" xfId="194"/>
    <cellStyle name="Normal 7" xfId="195"/>
    <cellStyle name="Normal 7 2" xfId="196"/>
    <cellStyle name="Normal 7 2 2" xfId="197"/>
    <cellStyle name="Normal 7 3" xfId="198"/>
    <cellStyle name="Normal 7 3 2" xfId="199"/>
    <cellStyle name="Normal 7 4" xfId="200"/>
    <cellStyle name="Normal 7 4 2" xfId="201"/>
    <cellStyle name="Normal 7 5" xfId="202"/>
    <cellStyle name="Normal 7 5 2" xfId="203"/>
    <cellStyle name="Normal 7 6" xfId="204"/>
    <cellStyle name="Normal 7 6 2" xfId="205"/>
    <cellStyle name="Normal 7 7" xfId="206"/>
    <cellStyle name="Normal 7 7 2" xfId="207"/>
    <cellStyle name="Normal 7 8" xfId="208"/>
    <cellStyle name="Normal 7 8 2" xfId="209"/>
    <cellStyle name="Normal 7 9" xfId="210"/>
    <cellStyle name="Normal 8" xfId="211"/>
    <cellStyle name="Normal 8 2" xfId="212"/>
    <cellStyle name="Normal 9" xfId="213"/>
    <cellStyle name="Normal 9 2" xfId="214"/>
    <cellStyle name="Normal_El.7.2" xfId="215"/>
    <cellStyle name="Normal_Sheet1_Справка № 1 Търговски портфейл" xfId="216"/>
    <cellStyle name="Normal_Spravki_kod" xfId="217"/>
    <cellStyle name="Normal_Баланс" xfId="218"/>
    <cellStyle name="Normal_Отч.парич.поток" xfId="219"/>
    <cellStyle name="Normal_Отч.прих-разх" xfId="220"/>
    <cellStyle name="Normal_Отч.собств.кап." xfId="221"/>
    <cellStyle name="Normal_Справка № 1 Търговски портфейл" xfId="222"/>
    <cellStyle name="Normal_Финансов отчет" xfId="223"/>
    <cellStyle name="Note 10" xfId="224"/>
    <cellStyle name="Note 10 2" xfId="225"/>
    <cellStyle name="Note 11" xfId="226"/>
    <cellStyle name="Note 11 2" xfId="227"/>
    <cellStyle name="Note 12" xfId="228"/>
    <cellStyle name="Note 12 2" xfId="229"/>
    <cellStyle name="Note 13" xfId="230"/>
    <cellStyle name="Note 13 2" xfId="231"/>
    <cellStyle name="Note 14" xfId="232"/>
    <cellStyle name="Note 14 2" xfId="233"/>
    <cellStyle name="Note 15" xfId="234"/>
    <cellStyle name="Note 15 2" xfId="235"/>
    <cellStyle name="Note 16" xfId="236" customBuiltin="1"/>
    <cellStyle name="Note 16 2" xfId="237"/>
    <cellStyle name="Note 17" xfId="238" customBuiltin="1"/>
    <cellStyle name="Note 17 2" xfId="239"/>
    <cellStyle name="Note 2" xfId="240"/>
    <cellStyle name="Note 2 10" xfId="241"/>
    <cellStyle name="Note 2 10 2" xfId="242"/>
    <cellStyle name="Note 2 11" xfId="243"/>
    <cellStyle name="Note 2 11 2" xfId="244"/>
    <cellStyle name="Note 2 12" xfId="245"/>
    <cellStyle name="Note 2 2" xfId="246"/>
    <cellStyle name="Note 2 2 2" xfId="247"/>
    <cellStyle name="Note 2 3" xfId="248"/>
    <cellStyle name="Note 2 3 2" xfId="249"/>
    <cellStyle name="Note 2 4" xfId="250"/>
    <cellStyle name="Note 2 4 2" xfId="251"/>
    <cellStyle name="Note 2 5" xfId="252"/>
    <cellStyle name="Note 2 5 2" xfId="253"/>
    <cellStyle name="Note 2 6" xfId="254"/>
    <cellStyle name="Note 2 6 2" xfId="255"/>
    <cellStyle name="Note 2 7" xfId="256"/>
    <cellStyle name="Note 2 7 2" xfId="257"/>
    <cellStyle name="Note 2 8" xfId="258"/>
    <cellStyle name="Note 2 8 2" xfId="259"/>
    <cellStyle name="Note 2 9" xfId="260"/>
    <cellStyle name="Note 2 9 2" xfId="261"/>
    <cellStyle name="Note 3" xfId="262"/>
    <cellStyle name="Note 3 2" xfId="263"/>
    <cellStyle name="Note 4" xfId="264"/>
    <cellStyle name="Note 4 10" xfId="265"/>
    <cellStyle name="Note 4 2" xfId="266"/>
    <cellStyle name="Note 4 2 2" xfId="267"/>
    <cellStyle name="Note 4 3" xfId="268"/>
    <cellStyle name="Note 4 3 2" xfId="269"/>
    <cellStyle name="Note 4 4" xfId="270"/>
    <cellStyle name="Note 4 4 2" xfId="271"/>
    <cellStyle name="Note 4 5" xfId="272"/>
    <cellStyle name="Note 4 5 2" xfId="273"/>
    <cellStyle name="Note 4 6" xfId="274"/>
    <cellStyle name="Note 4 6 2" xfId="275"/>
    <cellStyle name="Note 4 7" xfId="276"/>
    <cellStyle name="Note 4 7 2" xfId="277"/>
    <cellStyle name="Note 4 8" xfId="278"/>
    <cellStyle name="Note 4 8 2" xfId="279"/>
    <cellStyle name="Note 4 9" xfId="280"/>
    <cellStyle name="Note 4 9 2" xfId="281"/>
    <cellStyle name="Note 5" xfId="282"/>
    <cellStyle name="Note 5 10" xfId="283"/>
    <cellStyle name="Note 5 2" xfId="284"/>
    <cellStyle name="Note 5 2 2" xfId="285"/>
    <cellStyle name="Note 5 3" xfId="286"/>
    <cellStyle name="Note 5 3 2" xfId="287"/>
    <cellStyle name="Note 5 4" xfId="288"/>
    <cellStyle name="Note 5 4 2" xfId="289"/>
    <cellStyle name="Note 5 5" xfId="290"/>
    <cellStyle name="Note 5 5 2" xfId="291"/>
    <cellStyle name="Note 5 6" xfId="292"/>
    <cellStyle name="Note 5 6 2" xfId="293"/>
    <cellStyle name="Note 5 7" xfId="294"/>
    <cellStyle name="Note 5 7 2" xfId="295"/>
    <cellStyle name="Note 5 8" xfId="296"/>
    <cellStyle name="Note 5 8 2" xfId="297"/>
    <cellStyle name="Note 5 9" xfId="298"/>
    <cellStyle name="Note 5 9 2" xfId="299"/>
    <cellStyle name="Note 6" xfId="300"/>
    <cellStyle name="Note 6 2" xfId="301"/>
    <cellStyle name="Note 6 2 2" xfId="302"/>
    <cellStyle name="Note 6 3" xfId="303"/>
    <cellStyle name="Note 6 3 2" xfId="304"/>
    <cellStyle name="Note 6 4" xfId="305"/>
    <cellStyle name="Note 6 4 2" xfId="306"/>
    <cellStyle name="Note 6 5" xfId="307"/>
    <cellStyle name="Note 6 5 2" xfId="308"/>
    <cellStyle name="Note 6 6" xfId="309"/>
    <cellStyle name="Note 6 6 2" xfId="310"/>
    <cellStyle name="Note 6 7" xfId="311"/>
    <cellStyle name="Note 6 7 2" xfId="312"/>
    <cellStyle name="Note 6 8" xfId="313"/>
    <cellStyle name="Note 6 8 2" xfId="314"/>
    <cellStyle name="Note 6 9" xfId="315"/>
    <cellStyle name="Note 7" xfId="316"/>
    <cellStyle name="Note 7 2" xfId="317"/>
    <cellStyle name="Note 7 2 2" xfId="318"/>
    <cellStyle name="Note 7 3" xfId="319"/>
    <cellStyle name="Note 7 3 2" xfId="320"/>
    <cellStyle name="Note 7 4" xfId="321"/>
    <cellStyle name="Note 7 4 2" xfId="322"/>
    <cellStyle name="Note 7 5" xfId="323"/>
    <cellStyle name="Note 7 5 2" xfId="324"/>
    <cellStyle name="Note 7 6" xfId="325"/>
    <cellStyle name="Note 7 6 2" xfId="326"/>
    <cellStyle name="Note 7 7" xfId="327"/>
    <cellStyle name="Note 7 7 2" xfId="328"/>
    <cellStyle name="Note 7 8" xfId="329"/>
    <cellStyle name="Note 7 8 2" xfId="330"/>
    <cellStyle name="Note 7 9" xfId="331"/>
    <cellStyle name="Note 8" xfId="332"/>
    <cellStyle name="Note 8 2" xfId="333"/>
    <cellStyle name="Note 8 2 2" xfId="334"/>
    <cellStyle name="Note 8 3" xfId="335"/>
    <cellStyle name="Note 8 3 2" xfId="336"/>
    <cellStyle name="Note 8 4" xfId="337"/>
    <cellStyle name="Note 8 4 2" xfId="338"/>
    <cellStyle name="Note 8 5" xfId="339"/>
    <cellStyle name="Note 8 5 2" xfId="340"/>
    <cellStyle name="Note 8 6" xfId="341"/>
    <cellStyle name="Note 8 6 2" xfId="342"/>
    <cellStyle name="Note 8 7" xfId="343"/>
    <cellStyle name="Note 8 7 2" xfId="344"/>
    <cellStyle name="Note 8 8" xfId="345"/>
    <cellStyle name="Note 8 8 2" xfId="346"/>
    <cellStyle name="Note 8 9" xfId="347"/>
    <cellStyle name="Note 9" xfId="348"/>
    <cellStyle name="Note 9 2" xfId="349"/>
    <cellStyle name="Output" xfId="350" builtinId="21" customBuiltin="1"/>
    <cellStyle name="Percent 10" xfId="351"/>
    <cellStyle name="Percent 10 2" xfId="352"/>
    <cellStyle name="Percent 11" xfId="353"/>
    <cellStyle name="Percent 11 2" xfId="354"/>
    <cellStyle name="Percent 12" xfId="355"/>
    <cellStyle name="Percent 12 2" xfId="356"/>
    <cellStyle name="Percent 13" xfId="357"/>
    <cellStyle name="Percent 13 2" xfId="358"/>
    <cellStyle name="Percent 14" xfId="359"/>
    <cellStyle name="Percent 14 2" xfId="360"/>
    <cellStyle name="Percent 2" xfId="361"/>
    <cellStyle name="Percent 2 10" xfId="362"/>
    <cellStyle name="Percent 2 10 2" xfId="363"/>
    <cellStyle name="Percent 2 11" xfId="364"/>
    <cellStyle name="Percent 2 11 2" xfId="365"/>
    <cellStyle name="Percent 2 2" xfId="366"/>
    <cellStyle name="Percent 2 2 2" xfId="367"/>
    <cellStyle name="Percent 2 3" xfId="368"/>
    <cellStyle name="Percent 2 3 2" xfId="369"/>
    <cellStyle name="Percent 2 4" xfId="370"/>
    <cellStyle name="Percent 2 4 2" xfId="371"/>
    <cellStyle name="Percent 2 5" xfId="372"/>
    <cellStyle name="Percent 2 5 2" xfId="373"/>
    <cellStyle name="Percent 2 6" xfId="374"/>
    <cellStyle name="Percent 2 6 2" xfId="375"/>
    <cellStyle name="Percent 2 7" xfId="376"/>
    <cellStyle name="Percent 2 7 2" xfId="377"/>
    <cellStyle name="Percent 2 8" xfId="378"/>
    <cellStyle name="Percent 2 8 2" xfId="379"/>
    <cellStyle name="Percent 2 9" xfId="380"/>
    <cellStyle name="Percent 2 9 2" xfId="381"/>
    <cellStyle name="Percent 3" xfId="382"/>
    <cellStyle name="Percent 3 2" xfId="383"/>
    <cellStyle name="Percent 4" xfId="384"/>
    <cellStyle name="Percent 4 10" xfId="385"/>
    <cellStyle name="Percent 4 2" xfId="386"/>
    <cellStyle name="Percent 4 2 2" xfId="387"/>
    <cellStyle name="Percent 4 3" xfId="388"/>
    <cellStyle name="Percent 4 3 2" xfId="389"/>
    <cellStyle name="Percent 4 4" xfId="390"/>
    <cellStyle name="Percent 4 4 2" xfId="391"/>
    <cellStyle name="Percent 4 5" xfId="392"/>
    <cellStyle name="Percent 4 5 2" xfId="393"/>
    <cellStyle name="Percent 4 6" xfId="394"/>
    <cellStyle name="Percent 4 6 2" xfId="395"/>
    <cellStyle name="Percent 4 7" xfId="396"/>
    <cellStyle name="Percent 4 7 2" xfId="397"/>
    <cellStyle name="Percent 4 8" xfId="398"/>
    <cellStyle name="Percent 4 8 2" xfId="399"/>
    <cellStyle name="Percent 4 9" xfId="400"/>
    <cellStyle name="Percent 4 9 2" xfId="401"/>
    <cellStyle name="Percent 5" xfId="402"/>
    <cellStyle name="Percent 5 2" xfId="403"/>
    <cellStyle name="Percent 5 2 2" xfId="404"/>
    <cellStyle name="Percent 5 3" xfId="405"/>
    <cellStyle name="Percent 5 3 2" xfId="406"/>
    <cellStyle name="Percent 5 4" xfId="407"/>
    <cellStyle name="Percent 5 4 2" xfId="408"/>
    <cellStyle name="Percent 5 5" xfId="409"/>
    <cellStyle name="Percent 5 5 2" xfId="410"/>
    <cellStyle name="Percent 5 6" xfId="411"/>
    <cellStyle name="Percent 5 6 2" xfId="412"/>
    <cellStyle name="Percent 5 7" xfId="413"/>
    <cellStyle name="Percent 5 7 2" xfId="414"/>
    <cellStyle name="Percent 5 8" xfId="415"/>
    <cellStyle name="Percent 5 8 2" xfId="416"/>
    <cellStyle name="Percent 5 9" xfId="417"/>
    <cellStyle name="Percent 6" xfId="418"/>
    <cellStyle name="Percent 6 2" xfId="419"/>
    <cellStyle name="Percent 6 2 2" xfId="420"/>
    <cellStyle name="Percent 6 3" xfId="421"/>
    <cellStyle name="Percent 6 3 2" xfId="422"/>
    <cellStyle name="Percent 6 4" xfId="423"/>
    <cellStyle name="Percent 6 4 2" xfId="424"/>
    <cellStyle name="Percent 6 5" xfId="425"/>
    <cellStyle name="Percent 6 5 2" xfId="426"/>
    <cellStyle name="Percent 6 6" xfId="427"/>
    <cellStyle name="Percent 6 6 2" xfId="428"/>
    <cellStyle name="Percent 6 7" xfId="429"/>
    <cellStyle name="Percent 6 7 2" xfId="430"/>
    <cellStyle name="Percent 6 8" xfId="431"/>
    <cellStyle name="Percent 6 8 2" xfId="432"/>
    <cellStyle name="Percent 6 9" xfId="433"/>
    <cellStyle name="Percent 7" xfId="434"/>
    <cellStyle name="Percent 7 2" xfId="435"/>
    <cellStyle name="Percent 7 2 2" xfId="436"/>
    <cellStyle name="Percent 7 3" xfId="437"/>
    <cellStyle name="Percent 7 3 2" xfId="438"/>
    <cellStyle name="Percent 7 4" xfId="439"/>
    <cellStyle name="Percent 7 4 2" xfId="440"/>
    <cellStyle name="Percent 7 5" xfId="441"/>
    <cellStyle name="Percent 7 5 2" xfId="442"/>
    <cellStyle name="Percent 7 6" xfId="443"/>
    <cellStyle name="Percent 7 6 2" xfId="444"/>
    <cellStyle name="Percent 7 7" xfId="445"/>
    <cellStyle name="Percent 7 7 2" xfId="446"/>
    <cellStyle name="Percent 7 8" xfId="447"/>
    <cellStyle name="Percent 7 8 2" xfId="448"/>
    <cellStyle name="Percent 7 9" xfId="449"/>
    <cellStyle name="Percent 8" xfId="450"/>
    <cellStyle name="Percent 8 2" xfId="451"/>
    <cellStyle name="Percent 9" xfId="452"/>
    <cellStyle name="Percent 9 2" xfId="453"/>
    <cellStyle name="Title" xfId="454" builtinId="15" customBuiltin="1"/>
    <cellStyle name="Total" xfId="455" builtinId="25" customBuiltin="1"/>
    <cellStyle name="Warning Text" xfId="456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B2:C46"/>
  <sheetViews>
    <sheetView tabSelected="1" zoomScaleNormal="100" workbookViewId="0">
      <selection activeCell="C11" sqref="C11"/>
    </sheetView>
  </sheetViews>
  <sheetFormatPr defaultColWidth="9.109375" defaultRowHeight="13.2"/>
  <cols>
    <col min="1" max="1" width="9.109375" style="47" customWidth="1"/>
    <col min="2" max="2" width="30.6640625" style="47" customWidth="1"/>
    <col min="3" max="3" width="65.6640625" style="47" customWidth="1"/>
    <col min="4" max="16384" width="9.109375" style="47"/>
  </cols>
  <sheetData>
    <row r="2" spans="2:3" ht="15.6">
      <c r="B2" s="1" t="s">
        <v>208</v>
      </c>
      <c r="C2" s="2"/>
    </row>
    <row r="3" spans="2:3" ht="15.6">
      <c r="B3" s="3" t="s">
        <v>209</v>
      </c>
      <c r="C3" s="4"/>
    </row>
    <row r="4" spans="2:3" ht="15.6">
      <c r="B4" s="1"/>
      <c r="C4" s="2"/>
    </row>
    <row r="5" spans="2:3" ht="15.6">
      <c r="B5" s="5" t="s">
        <v>210</v>
      </c>
      <c r="C5" s="6"/>
    </row>
    <row r="6" spans="2:3" ht="15.6">
      <c r="B6" s="7" t="s">
        <v>211</v>
      </c>
      <c r="C6" s="160">
        <v>44927</v>
      </c>
    </row>
    <row r="7" spans="2:3" ht="15.6">
      <c r="B7" s="7" t="s">
        <v>212</v>
      </c>
      <c r="C7" s="160">
        <v>45107</v>
      </c>
    </row>
    <row r="8" spans="2:3" ht="15.6">
      <c r="B8" s="7" t="s">
        <v>213</v>
      </c>
      <c r="C8" s="160">
        <v>45111</v>
      </c>
    </row>
    <row r="9" spans="2:3" ht="15.6">
      <c r="B9" s="8"/>
      <c r="C9" s="9"/>
    </row>
    <row r="10" spans="2:3" ht="15.6">
      <c r="B10" s="3" t="s">
        <v>214</v>
      </c>
      <c r="C10" s="4"/>
    </row>
    <row r="11" spans="2:3" ht="15.6">
      <c r="B11" s="7" t="s">
        <v>215</v>
      </c>
      <c r="C11" s="161" t="s">
        <v>1346</v>
      </c>
    </row>
    <row r="12" spans="2:3" ht="15.6">
      <c r="B12" s="7" t="s">
        <v>216</v>
      </c>
      <c r="C12" s="161" t="s">
        <v>1347</v>
      </c>
    </row>
    <row r="13" spans="2:3" ht="15.6">
      <c r="B13" s="7" t="s">
        <v>217</v>
      </c>
      <c r="C13" s="161" t="s">
        <v>1348</v>
      </c>
    </row>
    <row r="14" spans="2:3" ht="15.6">
      <c r="B14" s="7" t="s">
        <v>218</v>
      </c>
      <c r="C14" s="161" t="s">
        <v>1349</v>
      </c>
    </row>
    <row r="15" spans="2:3" ht="15.6">
      <c r="B15" s="7" t="s">
        <v>219</v>
      </c>
      <c r="C15" s="161" t="s">
        <v>1349</v>
      </c>
    </row>
    <row r="16" spans="2:3" ht="15.6">
      <c r="B16" s="10" t="s">
        <v>220</v>
      </c>
      <c r="C16" s="162" t="s">
        <v>1350</v>
      </c>
    </row>
    <row r="17" spans="2:3" ht="15.6">
      <c r="B17" s="10" t="s">
        <v>221</v>
      </c>
      <c r="C17" s="282" t="s">
        <v>1351</v>
      </c>
    </row>
    <row r="18" spans="2:3" ht="15.6">
      <c r="B18" s="11"/>
      <c r="C18" s="12"/>
    </row>
    <row r="19" spans="2:3" ht="15.6">
      <c r="B19" s="3" t="s">
        <v>222</v>
      </c>
      <c r="C19" s="4"/>
    </row>
    <row r="20" spans="2:3" ht="15.6">
      <c r="B20" s="7" t="s">
        <v>223</v>
      </c>
      <c r="C20" s="161" t="s">
        <v>1352</v>
      </c>
    </row>
    <row r="21" spans="2:3" ht="15.6">
      <c r="B21" s="7" t="s">
        <v>216</v>
      </c>
      <c r="C21" s="161" t="s">
        <v>1353</v>
      </c>
    </row>
    <row r="22" spans="2:3" ht="15.6">
      <c r="B22" s="7" t="s">
        <v>217</v>
      </c>
      <c r="C22" s="161" t="s">
        <v>1354</v>
      </c>
    </row>
    <row r="23" spans="2:3" ht="15.6">
      <c r="B23" s="7" t="s">
        <v>224</v>
      </c>
      <c r="C23" s="161" t="s">
        <v>1355</v>
      </c>
    </row>
    <row r="24" spans="2:3" ht="15.6">
      <c r="B24" s="13"/>
      <c r="C24" s="14"/>
    </row>
    <row r="25" spans="2:3" ht="15.6">
      <c r="B25" s="3" t="s">
        <v>225</v>
      </c>
      <c r="C25" s="4"/>
    </row>
    <row r="26" spans="2:3" ht="15.6">
      <c r="B26" s="10" t="s">
        <v>226</v>
      </c>
      <c r="C26" s="162" t="s">
        <v>1356</v>
      </c>
    </row>
    <row r="27" spans="2:3" ht="15.6">
      <c r="B27" s="10" t="s">
        <v>227</v>
      </c>
      <c r="C27" s="162" t="s">
        <v>1357</v>
      </c>
    </row>
    <row r="28" spans="2:3" ht="15.6">
      <c r="B28" s="10" t="s">
        <v>220</v>
      </c>
      <c r="C28" s="162" t="s">
        <v>1358</v>
      </c>
    </row>
    <row r="29" spans="2:3" ht="15.6">
      <c r="B29" s="10" t="s">
        <v>221</v>
      </c>
      <c r="C29" s="282" t="s">
        <v>1359</v>
      </c>
    </row>
    <row r="30" spans="2:3" ht="15.6">
      <c r="B30" s="15"/>
      <c r="C30" s="15"/>
    </row>
    <row r="31" spans="2:3" ht="15.6">
      <c r="B31" s="15"/>
      <c r="C31" s="15"/>
    </row>
    <row r="32" spans="2:3" ht="15.6">
      <c r="B32" s="117"/>
      <c r="C32" s="117"/>
    </row>
    <row r="35" spans="2:3" ht="15.6">
      <c r="B35" s="332" t="s">
        <v>1272</v>
      </c>
      <c r="C35" s="331" t="s">
        <v>1271</v>
      </c>
    </row>
    <row r="36" spans="2:3" ht="15.6">
      <c r="B36" s="332" t="s">
        <v>1283</v>
      </c>
      <c r="C36" s="331" t="s">
        <v>896</v>
      </c>
    </row>
    <row r="37" spans="2:3" ht="15.6">
      <c r="B37" s="332" t="s">
        <v>1318</v>
      </c>
      <c r="C37" s="331" t="s">
        <v>1281</v>
      </c>
    </row>
    <row r="38" spans="2:3" ht="15.6">
      <c r="B38" s="332" t="s">
        <v>1284</v>
      </c>
      <c r="C38" s="331" t="s">
        <v>1282</v>
      </c>
    </row>
    <row r="39" spans="2:3" ht="31.2">
      <c r="B39" s="332" t="s">
        <v>1285</v>
      </c>
      <c r="C39" s="331" t="s">
        <v>1316</v>
      </c>
    </row>
    <row r="40" spans="2:3" ht="15.6">
      <c r="B40" s="332" t="s">
        <v>1286</v>
      </c>
      <c r="C40" s="333" t="s">
        <v>230</v>
      </c>
    </row>
    <row r="41" spans="2:3" ht="15.6">
      <c r="B41" s="332" t="s">
        <v>1287</v>
      </c>
      <c r="C41" s="334" t="s">
        <v>231</v>
      </c>
    </row>
    <row r="42" spans="2:3" ht="15.6">
      <c r="B42" s="332" t="s">
        <v>1288</v>
      </c>
      <c r="C42" s="334" t="s">
        <v>232</v>
      </c>
    </row>
    <row r="43" spans="2:3" ht="15.6">
      <c r="B43" s="332" t="s">
        <v>1289</v>
      </c>
      <c r="C43" s="334" t="s">
        <v>1338</v>
      </c>
    </row>
    <row r="44" spans="2:3" ht="62.4">
      <c r="B44" s="332" t="s">
        <v>1290</v>
      </c>
      <c r="C44" s="335" t="s">
        <v>894</v>
      </c>
    </row>
    <row r="45" spans="2:3" ht="31.2">
      <c r="B45" s="332" t="s">
        <v>1291</v>
      </c>
      <c r="C45" s="335" t="s">
        <v>1270</v>
      </c>
    </row>
    <row r="46" spans="2:3" ht="31.2">
      <c r="B46" s="332" t="s">
        <v>1320</v>
      </c>
      <c r="C46" s="335" t="s">
        <v>1317</v>
      </c>
    </row>
  </sheetData>
  <sheetProtection password="CF35" sheet="1" insertRows="0" selectLockedCells="1"/>
  <phoneticPr fontId="23" type="noConversion"/>
  <printOptions horizontalCentered="1"/>
  <pageMargins left="0.70866141732283472" right="0.70866141732283472" top="1.1811023622047245" bottom="0.74803149606299213" header="0.39370078740157483" footer="0.31496062992125984"/>
  <pageSetup paperSize="9" scale="85" orientation="portrait" r:id="rId1"/>
  <headerFooter>
    <oddHeader>&amp;R&amp;"Times New Roman,Bold Italic"&amp;12Приложение 2&amp;"Times New Roman,Bold"
Проект !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F75"/>
  <sheetViews>
    <sheetView topLeftCell="A25" zoomScaleNormal="100" workbookViewId="0">
      <selection activeCell="G32" sqref="G32"/>
    </sheetView>
  </sheetViews>
  <sheetFormatPr defaultColWidth="9.109375" defaultRowHeight="15.6"/>
  <cols>
    <col min="1" max="1" width="60.6640625" style="58" customWidth="1"/>
    <col min="2" max="2" width="13.88671875" style="58" customWidth="1"/>
    <col min="3" max="4" width="14.6640625" style="58" customWidth="1"/>
    <col min="5" max="5" width="61.88671875" style="58" customWidth="1"/>
    <col min="6" max="6" width="13.6640625" style="58" customWidth="1"/>
    <col min="7" max="7" width="15.33203125" style="58" customWidth="1"/>
    <col min="8" max="8" width="14.6640625" style="58" customWidth="1"/>
    <col min="9" max="16384" width="9.109375" style="58"/>
  </cols>
  <sheetData>
    <row r="1" spans="1:32">
      <c r="H1" s="79" t="s">
        <v>1332</v>
      </c>
    </row>
    <row r="2" spans="1:32">
      <c r="A2" s="35" t="s">
        <v>895</v>
      </c>
      <c r="B2" s="35"/>
      <c r="C2" s="35"/>
      <c r="D2" s="35"/>
      <c r="E2" s="35"/>
      <c r="F2" s="118"/>
      <c r="G2" s="59"/>
      <c r="H2" s="59"/>
    </row>
    <row r="3" spans="1:32">
      <c r="A3" s="23" t="str">
        <f>CONCATENATE("на ",UPPER(dfName))</f>
        <v>на ДФ "АСТРА КЕШ ПЛЮС"</v>
      </c>
      <c r="B3" s="23"/>
      <c r="C3" s="23"/>
      <c r="D3" s="23"/>
      <c r="E3" s="23"/>
      <c r="F3" s="24"/>
      <c r="G3" s="60"/>
      <c r="H3" s="60"/>
    </row>
    <row r="4" spans="1:32">
      <c r="A4" s="39" t="str">
        <f>CONCATENATE("към ",TEXT(EndDate,"dd.mm.yyyy")," г.")</f>
        <v>към 30.06.2023 г.</v>
      </c>
      <c r="B4" s="39"/>
      <c r="C4" s="39"/>
      <c r="D4" s="39"/>
      <c r="E4" s="39"/>
      <c r="F4" s="123" t="s">
        <v>874</v>
      </c>
      <c r="G4" s="129">
        <f>ReportedCompletionDate</f>
        <v>45111</v>
      </c>
      <c r="H4" s="52"/>
    </row>
    <row r="5" spans="1:32">
      <c r="A5" s="39"/>
      <c r="B5" s="38"/>
      <c r="C5" s="37"/>
      <c r="D5" s="38"/>
      <c r="F5" s="124" t="s">
        <v>226</v>
      </c>
      <c r="G5" s="53" t="str">
        <f>authorName</f>
        <v>МАРИЯ ХАРДАЛИЕВА</v>
      </c>
      <c r="H5" s="54"/>
    </row>
    <row r="6" spans="1:32">
      <c r="A6" s="61"/>
      <c r="B6" s="61"/>
      <c r="C6" s="62"/>
      <c r="D6" s="63"/>
      <c r="F6" s="124" t="s">
        <v>228</v>
      </c>
      <c r="G6" s="55" t="str">
        <f>udManager</f>
        <v>ИВО СТОЯНОВ БЛАГОЕВ</v>
      </c>
      <c r="H6" s="56"/>
    </row>
    <row r="7" spans="1:32">
      <c r="A7" s="61"/>
      <c r="B7" s="61"/>
      <c r="C7" s="62"/>
      <c r="D7" s="64"/>
      <c r="E7" s="64"/>
      <c r="F7" s="61"/>
      <c r="G7" s="59"/>
      <c r="H7" s="125" t="s">
        <v>57</v>
      </c>
    </row>
    <row r="8" spans="1:32" ht="36.75" customHeight="1">
      <c r="A8" s="44" t="s">
        <v>0</v>
      </c>
      <c r="B8" s="44" t="s">
        <v>201</v>
      </c>
      <c r="C8" s="65" t="s">
        <v>1</v>
      </c>
      <c r="D8" s="65" t="s">
        <v>2</v>
      </c>
      <c r="E8" s="66" t="s">
        <v>6</v>
      </c>
      <c r="F8" s="44" t="s">
        <v>201</v>
      </c>
      <c r="G8" s="65" t="s">
        <v>3</v>
      </c>
      <c r="H8" s="65" t="s">
        <v>4</v>
      </c>
    </row>
    <row r="9" spans="1:32" ht="12" customHeight="1">
      <c r="A9" s="40" t="s">
        <v>5</v>
      </c>
      <c r="B9" s="40" t="s">
        <v>140</v>
      </c>
      <c r="C9" s="40">
        <v>1</v>
      </c>
      <c r="D9" s="40">
        <v>2</v>
      </c>
      <c r="E9" s="120" t="s">
        <v>5</v>
      </c>
      <c r="F9" s="40" t="s">
        <v>140</v>
      </c>
      <c r="G9" s="40">
        <v>1</v>
      </c>
      <c r="H9" s="40">
        <v>2</v>
      </c>
    </row>
    <row r="10" spans="1:32" s="85" customFormat="1">
      <c r="A10" s="67" t="s">
        <v>7</v>
      </c>
      <c r="B10" s="155"/>
      <c r="C10" s="153"/>
      <c r="D10" s="153"/>
      <c r="E10" s="68" t="s">
        <v>24</v>
      </c>
      <c r="F10" s="157"/>
      <c r="G10" s="153"/>
      <c r="H10" s="153"/>
    </row>
    <row r="11" spans="1:32" s="85" customFormat="1">
      <c r="A11" s="69" t="s">
        <v>876</v>
      </c>
      <c r="B11" s="121"/>
      <c r="C11" s="146"/>
      <c r="D11" s="146"/>
      <c r="E11" s="69" t="s">
        <v>881</v>
      </c>
      <c r="F11" s="121" t="s">
        <v>174</v>
      </c>
      <c r="G11" s="145">
        <v>11952740</v>
      </c>
      <c r="H11" s="145">
        <v>11898805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</row>
    <row r="12" spans="1:32">
      <c r="A12" s="71" t="s">
        <v>115</v>
      </c>
      <c r="B12" s="156" t="s">
        <v>143</v>
      </c>
      <c r="C12" s="138">
        <f>C13+C14</f>
        <v>0</v>
      </c>
      <c r="D12" s="138">
        <f>D13+D14</f>
        <v>0</v>
      </c>
      <c r="E12" s="69" t="s">
        <v>880</v>
      </c>
      <c r="F12" s="156"/>
      <c r="G12" s="138"/>
      <c r="H12" s="138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</row>
    <row r="13" spans="1:32" ht="31.2">
      <c r="A13" s="87" t="s">
        <v>73</v>
      </c>
      <c r="B13" s="84" t="s">
        <v>144</v>
      </c>
      <c r="C13" s="139"/>
      <c r="D13" s="139"/>
      <c r="E13" s="71" t="s">
        <v>114</v>
      </c>
      <c r="F13" s="84" t="s">
        <v>175</v>
      </c>
      <c r="G13" s="127">
        <v>2404689</v>
      </c>
      <c r="H13" s="127">
        <v>119447</v>
      </c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</row>
    <row r="14" spans="1:32">
      <c r="A14" s="87" t="s">
        <v>81</v>
      </c>
      <c r="B14" s="156" t="s">
        <v>145</v>
      </c>
      <c r="C14" s="127"/>
      <c r="D14" s="127"/>
      <c r="E14" s="71" t="s">
        <v>25</v>
      </c>
      <c r="F14" s="156" t="s">
        <v>176</v>
      </c>
      <c r="G14" s="127"/>
      <c r="H14" s="127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</row>
    <row r="15" spans="1:32">
      <c r="A15" s="71" t="s">
        <v>106</v>
      </c>
      <c r="B15" s="156" t="s">
        <v>146</v>
      </c>
      <c r="C15" s="127"/>
      <c r="D15" s="127"/>
      <c r="E15" s="71" t="s">
        <v>91</v>
      </c>
      <c r="F15" s="156" t="s">
        <v>177</v>
      </c>
      <c r="G15" s="127"/>
      <c r="H15" s="127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</row>
    <row r="16" spans="1:32">
      <c r="A16" s="73" t="s">
        <v>11</v>
      </c>
      <c r="B16" s="121" t="s">
        <v>147</v>
      </c>
      <c r="C16" s="146">
        <f>C12+C15</f>
        <v>0</v>
      </c>
      <c r="D16" s="146">
        <f>D12+D15</f>
        <v>0</v>
      </c>
      <c r="E16" s="73" t="s">
        <v>23</v>
      </c>
      <c r="F16" s="121" t="s">
        <v>178</v>
      </c>
      <c r="G16" s="146">
        <f>SUM(G13:G15)</f>
        <v>2404689</v>
      </c>
      <c r="H16" s="146">
        <f>SUM(H13:H15)</f>
        <v>119447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</row>
    <row r="17" spans="1:32">
      <c r="A17" s="69" t="s">
        <v>877</v>
      </c>
      <c r="B17" s="121" t="s">
        <v>148</v>
      </c>
      <c r="C17" s="145"/>
      <c r="D17" s="145"/>
      <c r="E17" s="69" t="s">
        <v>879</v>
      </c>
      <c r="F17" s="121"/>
      <c r="G17" s="146"/>
      <c r="H17" s="146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</row>
    <row r="18" spans="1:32">
      <c r="A18" s="73" t="s">
        <v>30</v>
      </c>
      <c r="B18" s="121" t="s">
        <v>149</v>
      </c>
      <c r="C18" s="146">
        <f>C16+C17</f>
        <v>0</v>
      </c>
      <c r="D18" s="146">
        <f>D16+D17</f>
        <v>0</v>
      </c>
      <c r="E18" s="71" t="s">
        <v>26</v>
      </c>
      <c r="F18" s="156" t="s">
        <v>179</v>
      </c>
      <c r="G18" s="138">
        <f>SUM(G19:G20)</f>
        <v>-1587631</v>
      </c>
      <c r="H18" s="138">
        <f>SUM(H19:H20)</f>
        <v>1519885</v>
      </c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</row>
    <row r="19" spans="1:32">
      <c r="A19" s="68" t="s">
        <v>32</v>
      </c>
      <c r="B19" s="157"/>
      <c r="C19" s="146"/>
      <c r="D19" s="146"/>
      <c r="E19" s="159" t="s">
        <v>27</v>
      </c>
      <c r="F19" s="156" t="s">
        <v>180</v>
      </c>
      <c r="G19" s="127">
        <v>5259890</v>
      </c>
      <c r="H19" s="127">
        <v>4649262</v>
      </c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</row>
    <row r="20" spans="1:32">
      <c r="A20" s="68" t="s">
        <v>878</v>
      </c>
      <c r="B20" s="157"/>
      <c r="C20" s="146"/>
      <c r="D20" s="146"/>
      <c r="E20" s="159" t="s">
        <v>28</v>
      </c>
      <c r="F20" s="156" t="s">
        <v>181</v>
      </c>
      <c r="G20" s="127">
        <v>-6847521</v>
      </c>
      <c r="H20" s="127">
        <v>-3129377</v>
      </c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</row>
    <row r="21" spans="1:32">
      <c r="A21" s="74" t="s">
        <v>8</v>
      </c>
      <c r="B21" s="126" t="s">
        <v>150</v>
      </c>
      <c r="C21" s="127"/>
      <c r="D21" s="165"/>
      <c r="E21" s="166" t="s">
        <v>923</v>
      </c>
      <c r="F21" s="126" t="s">
        <v>182</v>
      </c>
      <c r="G21" s="127"/>
      <c r="H21" s="127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</row>
    <row r="22" spans="1:32">
      <c r="A22" s="74" t="s">
        <v>9</v>
      </c>
      <c r="B22" s="126" t="s">
        <v>151</v>
      </c>
      <c r="C22" s="127">
        <v>946385</v>
      </c>
      <c r="D22" s="127">
        <v>965333</v>
      </c>
      <c r="E22" s="166" t="s">
        <v>924</v>
      </c>
      <c r="F22" s="126" t="s">
        <v>925</v>
      </c>
      <c r="G22" s="127">
        <v>-21910</v>
      </c>
      <c r="H22" s="127">
        <v>-825610</v>
      </c>
      <c r="I22" s="70"/>
      <c r="J22" s="70"/>
      <c r="K22" s="341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</row>
    <row r="23" spans="1:32">
      <c r="A23" s="74" t="s">
        <v>138</v>
      </c>
      <c r="B23" s="126" t="s">
        <v>152</v>
      </c>
      <c r="C23" s="127"/>
      <c r="D23" s="127"/>
      <c r="E23" s="73" t="s">
        <v>29</v>
      </c>
      <c r="F23" s="121" t="s">
        <v>183</v>
      </c>
      <c r="G23" s="146">
        <f>G19+G21+G20+G22</f>
        <v>-1609541</v>
      </c>
      <c r="H23" s="146">
        <f>H19+H21+H20+H22</f>
        <v>694275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</row>
    <row r="24" spans="1:32">
      <c r="A24" s="74" t="s">
        <v>105</v>
      </c>
      <c r="B24" s="126" t="s">
        <v>153</v>
      </c>
      <c r="C24" s="127"/>
      <c r="D24" s="127"/>
      <c r="E24" s="75" t="s">
        <v>31</v>
      </c>
      <c r="F24" s="157" t="s">
        <v>184</v>
      </c>
      <c r="G24" s="146">
        <f>G11+G16+G23</f>
        <v>12747888</v>
      </c>
      <c r="H24" s="146">
        <f>H11+H16+H23</f>
        <v>12712527</v>
      </c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</row>
    <row r="25" spans="1:32">
      <c r="A25" s="75" t="s">
        <v>11</v>
      </c>
      <c r="B25" s="157" t="s">
        <v>154</v>
      </c>
      <c r="C25" s="146">
        <f>SUM(C21:C24)</f>
        <v>946385</v>
      </c>
      <c r="D25" s="146">
        <f>SUM(D21:D24)</f>
        <v>965333</v>
      </c>
      <c r="E25" s="74"/>
      <c r="F25" s="126"/>
      <c r="G25" s="138"/>
      <c r="H25" s="138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</row>
    <row r="26" spans="1:32">
      <c r="A26" s="68" t="s">
        <v>882</v>
      </c>
      <c r="B26" s="157"/>
      <c r="C26" s="146"/>
      <c r="D26" s="146"/>
      <c r="E26" s="68" t="s">
        <v>33</v>
      </c>
      <c r="F26" s="157"/>
      <c r="G26" s="146"/>
      <c r="H26" s="146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</row>
    <row r="27" spans="1:32">
      <c r="A27" s="74" t="s">
        <v>115</v>
      </c>
      <c r="B27" s="126" t="s">
        <v>155</v>
      </c>
      <c r="C27" s="138">
        <f>SUM(C28:C31)</f>
        <v>10115137</v>
      </c>
      <c r="D27" s="138">
        <f>SUM(D28:D31)</f>
        <v>10038094</v>
      </c>
      <c r="E27" s="72" t="s">
        <v>116</v>
      </c>
      <c r="F27" s="156" t="s">
        <v>185</v>
      </c>
      <c r="G27" s="127"/>
      <c r="H27" s="127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</row>
    <row r="28" spans="1:32">
      <c r="A28" s="169" t="s">
        <v>73</v>
      </c>
      <c r="B28" s="126" t="s">
        <v>156</v>
      </c>
      <c r="C28" s="127">
        <v>6236249</v>
      </c>
      <c r="D28" s="127">
        <v>6369650</v>
      </c>
      <c r="E28" s="71" t="s">
        <v>103</v>
      </c>
      <c r="F28" s="156" t="s">
        <v>186</v>
      </c>
      <c r="G28" s="138">
        <f>SUM(G29:G31)</f>
        <v>16685</v>
      </c>
      <c r="H28" s="138">
        <f>SUM(H29:H31)</f>
        <v>18975</v>
      </c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</row>
    <row r="29" spans="1:32">
      <c r="A29" s="169" t="s">
        <v>88</v>
      </c>
      <c r="B29" s="126" t="s">
        <v>157</v>
      </c>
      <c r="C29" s="152"/>
      <c r="D29" s="152"/>
      <c r="E29" s="159" t="s">
        <v>139</v>
      </c>
      <c r="F29" s="156" t="s">
        <v>187</v>
      </c>
      <c r="G29" s="152">
        <v>657</v>
      </c>
      <c r="H29" s="152">
        <v>684</v>
      </c>
    </row>
    <row r="30" spans="1:32">
      <c r="A30" s="169" t="s">
        <v>81</v>
      </c>
      <c r="B30" s="126" t="s">
        <v>158</v>
      </c>
      <c r="C30" s="152"/>
      <c r="D30" s="152"/>
      <c r="E30" s="159" t="s">
        <v>75</v>
      </c>
      <c r="F30" s="156" t="s">
        <v>188</v>
      </c>
      <c r="G30" s="152">
        <v>16028</v>
      </c>
      <c r="H30" s="152">
        <v>18291</v>
      </c>
    </row>
    <row r="31" spans="1:32">
      <c r="A31" s="169" t="s">
        <v>10</v>
      </c>
      <c r="B31" s="126" t="s">
        <v>159</v>
      </c>
      <c r="C31" s="152">
        <v>3878888</v>
      </c>
      <c r="D31" s="152">
        <v>3668444</v>
      </c>
      <c r="E31" s="159" t="s">
        <v>86</v>
      </c>
      <c r="F31" s="126" t="s">
        <v>189</v>
      </c>
      <c r="G31" s="152"/>
      <c r="H31" s="152"/>
    </row>
    <row r="32" spans="1:32">
      <c r="A32" s="74" t="s">
        <v>107</v>
      </c>
      <c r="B32" s="126" t="s">
        <v>160</v>
      </c>
      <c r="C32" s="152"/>
      <c r="D32" s="152"/>
      <c r="E32" s="72" t="s">
        <v>99</v>
      </c>
      <c r="F32" s="156" t="s">
        <v>190</v>
      </c>
      <c r="G32" s="152">
        <v>518</v>
      </c>
      <c r="H32" s="152">
        <v>1108</v>
      </c>
    </row>
    <row r="33" spans="1:9">
      <c r="A33" s="74" t="s">
        <v>108</v>
      </c>
      <c r="B33" s="126" t="s">
        <v>161</v>
      </c>
      <c r="C33" s="152">
        <v>1701513</v>
      </c>
      <c r="D33" s="152">
        <v>1729084</v>
      </c>
      <c r="E33" s="74" t="s">
        <v>117</v>
      </c>
      <c r="F33" s="126" t="s">
        <v>191</v>
      </c>
      <c r="G33" s="152"/>
      <c r="H33" s="152"/>
    </row>
    <row r="34" spans="1:9">
      <c r="A34" s="74" t="s">
        <v>109</v>
      </c>
      <c r="B34" s="126" t="s">
        <v>162</v>
      </c>
      <c r="C34" s="152"/>
      <c r="D34" s="152"/>
      <c r="E34" s="72" t="s">
        <v>83</v>
      </c>
      <c r="F34" s="156" t="s">
        <v>192</v>
      </c>
      <c r="G34" s="152"/>
      <c r="H34" s="152"/>
    </row>
    <row r="35" spans="1:9">
      <c r="A35" s="74" t="s">
        <v>110</v>
      </c>
      <c r="B35" s="126" t="s">
        <v>163</v>
      </c>
      <c r="C35" s="152"/>
      <c r="D35" s="152"/>
      <c r="E35" s="72" t="s">
        <v>84</v>
      </c>
      <c r="F35" s="156" t="s">
        <v>193</v>
      </c>
      <c r="G35" s="152"/>
      <c r="H35" s="152"/>
    </row>
    <row r="36" spans="1:9">
      <c r="A36" s="74" t="s">
        <v>111</v>
      </c>
      <c r="B36" s="126" t="s">
        <v>164</v>
      </c>
      <c r="C36" s="152"/>
      <c r="D36" s="152"/>
      <c r="E36" s="72" t="s">
        <v>118</v>
      </c>
      <c r="F36" s="156" t="s">
        <v>194</v>
      </c>
      <c r="G36" s="152"/>
      <c r="H36" s="152"/>
    </row>
    <row r="37" spans="1:9">
      <c r="A37" s="75" t="s">
        <v>12</v>
      </c>
      <c r="B37" s="126" t="s">
        <v>165</v>
      </c>
      <c r="C37" s="137">
        <f>SUM(C32:C36)+C27</f>
        <v>11816650</v>
      </c>
      <c r="D37" s="137">
        <f>SUM(D32:D36)+D27</f>
        <v>11767178</v>
      </c>
      <c r="E37" s="74" t="s">
        <v>119</v>
      </c>
      <c r="F37" s="126" t="s">
        <v>195</v>
      </c>
      <c r="G37" s="152"/>
      <c r="H37" s="152"/>
    </row>
    <row r="38" spans="1:9" ht="16.5" customHeight="1">
      <c r="A38" s="68" t="s">
        <v>883</v>
      </c>
      <c r="B38" s="157"/>
      <c r="C38" s="153"/>
      <c r="D38" s="153"/>
      <c r="E38" s="72" t="s">
        <v>120</v>
      </c>
      <c r="F38" s="84" t="s">
        <v>196</v>
      </c>
      <c r="G38" s="152"/>
      <c r="H38" s="152"/>
    </row>
    <row r="39" spans="1:9">
      <c r="A39" s="71" t="s">
        <v>112</v>
      </c>
      <c r="B39" s="156" t="s">
        <v>166</v>
      </c>
      <c r="C39" s="152"/>
      <c r="D39" s="152"/>
      <c r="E39" s="72" t="s">
        <v>92</v>
      </c>
      <c r="F39" s="156" t="s">
        <v>197</v>
      </c>
      <c r="G39" s="152"/>
      <c r="H39" s="152"/>
    </row>
    <row r="40" spans="1:9">
      <c r="A40" s="71" t="s">
        <v>74</v>
      </c>
      <c r="B40" s="156" t="s">
        <v>167</v>
      </c>
      <c r="C40" s="152"/>
      <c r="D40" s="152"/>
      <c r="E40" s="75" t="s">
        <v>34</v>
      </c>
      <c r="F40" s="157" t="s">
        <v>198</v>
      </c>
      <c r="G40" s="153">
        <f>SUM(G32:G39)+G28+G27</f>
        <v>17203</v>
      </c>
      <c r="H40" s="153">
        <f>SUM(H32:H39)+H28+H27</f>
        <v>20083</v>
      </c>
    </row>
    <row r="41" spans="1:9">
      <c r="A41" s="71" t="s">
        <v>113</v>
      </c>
      <c r="B41" s="156" t="s">
        <v>168</v>
      </c>
      <c r="C41" s="152"/>
      <c r="D41" s="152"/>
      <c r="E41" s="75"/>
      <c r="F41" s="157"/>
      <c r="G41" s="153"/>
      <c r="H41" s="153"/>
    </row>
    <row r="42" spans="1:9">
      <c r="A42" s="71" t="s">
        <v>82</v>
      </c>
      <c r="B42" s="156" t="s">
        <v>169</v>
      </c>
      <c r="C42" s="152">
        <v>1550</v>
      </c>
      <c r="D42" s="152"/>
      <c r="E42" s="74"/>
      <c r="F42" s="126"/>
      <c r="G42" s="137"/>
      <c r="H42" s="137"/>
    </row>
    <row r="43" spans="1:9">
      <c r="A43" s="73" t="s">
        <v>13</v>
      </c>
      <c r="B43" s="121" t="s">
        <v>170</v>
      </c>
      <c r="C43" s="153">
        <f>SUM(C39:C42)</f>
        <v>1550</v>
      </c>
      <c r="D43" s="153">
        <f>SUM(D39:D42)</f>
        <v>0</v>
      </c>
      <c r="E43" s="74"/>
      <c r="F43" s="126"/>
      <c r="G43" s="137"/>
      <c r="H43" s="137"/>
    </row>
    <row r="44" spans="1:9">
      <c r="A44" s="69" t="s">
        <v>884</v>
      </c>
      <c r="B44" s="121" t="s">
        <v>171</v>
      </c>
      <c r="C44" s="154">
        <v>506</v>
      </c>
      <c r="D44" s="154">
        <v>99</v>
      </c>
      <c r="E44" s="74"/>
      <c r="F44" s="126"/>
      <c r="G44" s="137"/>
      <c r="H44" s="137"/>
    </row>
    <row r="45" spans="1:9">
      <c r="A45" s="73" t="s">
        <v>34</v>
      </c>
      <c r="B45" s="121" t="s">
        <v>172</v>
      </c>
      <c r="C45" s="153">
        <f>C25+C37+C43+C44</f>
        <v>12765091</v>
      </c>
      <c r="D45" s="153">
        <f>D25+D37+D43+D44</f>
        <v>12732610</v>
      </c>
      <c r="E45" s="74"/>
      <c r="F45" s="126"/>
      <c r="G45" s="137"/>
      <c r="H45" s="137"/>
    </row>
    <row r="46" spans="1:9">
      <c r="A46" s="74"/>
      <c r="B46" s="126"/>
      <c r="C46" s="137"/>
      <c r="D46" s="137"/>
      <c r="E46" s="74"/>
      <c r="F46" s="126"/>
      <c r="G46" s="137"/>
      <c r="H46" s="137"/>
    </row>
    <row r="47" spans="1:9">
      <c r="A47" s="158" t="s">
        <v>36</v>
      </c>
      <c r="B47" s="121" t="s">
        <v>173</v>
      </c>
      <c r="C47" s="369">
        <f>C18+C45</f>
        <v>12765091</v>
      </c>
      <c r="D47" s="369">
        <f>D18+D45</f>
        <v>12732610</v>
      </c>
      <c r="E47" s="158" t="s">
        <v>35</v>
      </c>
      <c r="F47" s="121" t="s">
        <v>199</v>
      </c>
      <c r="G47" s="370">
        <f>G24+G40</f>
        <v>12765091</v>
      </c>
      <c r="H47" s="370">
        <f>H24+H40</f>
        <v>12732610</v>
      </c>
    </row>
    <row r="48" spans="1:9">
      <c r="C48" s="76"/>
      <c r="D48" s="76"/>
      <c r="E48" s="76"/>
      <c r="G48" s="76"/>
      <c r="H48" s="76"/>
      <c r="I48" s="76"/>
    </row>
    <row r="49" spans="1:9">
      <c r="A49" s="70"/>
      <c r="B49" s="70"/>
      <c r="C49" s="25"/>
      <c r="D49" s="25"/>
      <c r="E49" s="25"/>
      <c r="F49" s="25"/>
      <c r="G49" s="25"/>
      <c r="H49" s="70"/>
      <c r="I49" s="76"/>
    </row>
    <row r="50" spans="1:9" ht="16.2">
      <c r="A50" s="58" t="s">
        <v>1321</v>
      </c>
      <c r="C50" s="76"/>
      <c r="D50" s="76"/>
      <c r="E50" s="76"/>
      <c r="G50" s="76"/>
      <c r="H50" s="76"/>
      <c r="I50" s="76"/>
    </row>
    <row r="51" spans="1:9">
      <c r="C51" s="76"/>
      <c r="D51" s="76"/>
      <c r="E51" s="76"/>
      <c r="G51" s="76"/>
      <c r="H51" s="76"/>
      <c r="I51" s="76"/>
    </row>
    <row r="52" spans="1:9">
      <c r="D52" s="76"/>
      <c r="E52" s="76"/>
      <c r="G52" s="77"/>
      <c r="H52" s="77"/>
    </row>
    <row r="53" spans="1:9">
      <c r="A53" s="76"/>
      <c r="B53" s="76"/>
      <c r="C53" s="76"/>
      <c r="D53" s="76"/>
      <c r="E53" s="76"/>
      <c r="F53" s="76"/>
      <c r="G53" s="76"/>
      <c r="H53" s="76"/>
      <c r="I53" s="76"/>
    </row>
    <row r="54" spans="1:9">
      <c r="I54" s="76"/>
    </row>
    <row r="55" spans="1:9">
      <c r="A55" s="76"/>
      <c r="B55" s="76"/>
      <c r="C55" s="76"/>
      <c r="D55" s="76"/>
      <c r="E55" s="76"/>
      <c r="F55" s="76"/>
      <c r="G55" s="76"/>
      <c r="H55" s="76"/>
      <c r="I55" s="76"/>
    </row>
    <row r="56" spans="1:9">
      <c r="A56" s="76"/>
      <c r="B56" s="76"/>
      <c r="C56" s="76"/>
      <c r="D56" s="76"/>
      <c r="E56" s="76"/>
      <c r="F56" s="76"/>
      <c r="G56" s="76"/>
      <c r="H56" s="76"/>
      <c r="I56" s="76"/>
    </row>
    <row r="57" spans="1:9">
      <c r="A57" s="76"/>
      <c r="B57" s="76"/>
      <c r="C57" s="76"/>
      <c r="D57" s="76"/>
      <c r="E57" s="76"/>
      <c r="F57" s="76"/>
      <c r="G57" s="76"/>
      <c r="H57" s="76"/>
      <c r="I57" s="76"/>
    </row>
    <row r="58" spans="1:9">
      <c r="A58" s="76"/>
      <c r="B58" s="76"/>
      <c r="C58" s="76"/>
      <c r="D58" s="76"/>
      <c r="E58" s="76"/>
      <c r="F58" s="76"/>
      <c r="G58" s="76"/>
      <c r="H58" s="76"/>
      <c r="I58" s="76"/>
    </row>
    <row r="59" spans="1:9">
      <c r="A59" s="76"/>
      <c r="B59" s="76"/>
      <c r="C59" s="76"/>
      <c r="D59" s="76"/>
      <c r="E59" s="76"/>
      <c r="F59" s="76"/>
      <c r="G59" s="76"/>
      <c r="H59" s="76"/>
      <c r="I59" s="76"/>
    </row>
    <row r="60" spans="1:9">
      <c r="A60" s="76"/>
      <c r="B60" s="76"/>
      <c r="C60" s="76"/>
      <c r="D60" s="76"/>
      <c r="E60" s="76"/>
      <c r="F60" s="76"/>
      <c r="G60" s="76"/>
      <c r="H60" s="76"/>
      <c r="I60" s="76"/>
    </row>
    <row r="61" spans="1:9">
      <c r="A61" s="76"/>
      <c r="B61" s="76"/>
      <c r="C61" s="76"/>
      <c r="D61" s="76"/>
      <c r="E61" s="76"/>
      <c r="F61" s="76"/>
      <c r="G61" s="76"/>
      <c r="H61" s="76"/>
      <c r="I61" s="76"/>
    </row>
    <row r="62" spans="1:9">
      <c r="A62" s="76"/>
      <c r="B62" s="76"/>
      <c r="C62" s="76"/>
      <c r="D62" s="76"/>
      <c r="E62" s="77"/>
      <c r="F62" s="76"/>
      <c r="G62" s="76"/>
      <c r="H62" s="76"/>
      <c r="I62" s="76"/>
    </row>
    <row r="63" spans="1:9" s="70" customFormat="1">
      <c r="A63" s="77"/>
      <c r="B63" s="77"/>
      <c r="C63" s="77"/>
      <c r="D63" s="77"/>
      <c r="E63" s="77"/>
      <c r="F63" s="77"/>
      <c r="G63" s="77"/>
      <c r="H63" s="77"/>
      <c r="I63" s="77"/>
    </row>
    <row r="64" spans="1:9" s="70" customFormat="1">
      <c r="A64" s="77"/>
      <c r="B64" s="77"/>
      <c r="C64" s="77"/>
      <c r="D64" s="77"/>
      <c r="E64" s="78"/>
      <c r="F64" s="77"/>
      <c r="G64" s="77"/>
      <c r="H64" s="77"/>
      <c r="I64" s="77"/>
    </row>
    <row r="65" s="70" customFormat="1"/>
    <row r="66" s="70" customFormat="1"/>
    <row r="67" s="70" customFormat="1"/>
    <row r="68" s="70" customFormat="1"/>
    <row r="69" s="70" customFormat="1"/>
    <row r="70" s="70" customFormat="1"/>
    <row r="71" s="70" customFormat="1"/>
    <row r="72" s="70" customFormat="1"/>
    <row r="73" s="70" customFormat="1"/>
    <row r="74" s="70" customFormat="1"/>
    <row r="75" s="70" customFormat="1"/>
  </sheetData>
  <sheetProtection password="CF35" sheet="1" insertRows="0" selectLockedCells="1"/>
  <phoneticPr fontId="11" type="noConversion"/>
  <printOptions horizontalCentered="1"/>
  <pageMargins left="0.35433070866141736" right="0.23622047244094491" top="0.47244094488188981" bottom="0.47244094488188981" header="0.27559055118110237" footer="0.27559055118110237"/>
  <pageSetup paperSize="9" scale="68" orientation="landscape" horizontalDpi="300" verticalDpi="300" r:id="rId1"/>
  <headerFooter alignWithMargins="0">
    <oddFooter>&amp;RКИС-ОФС, стр. &amp;P от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I71"/>
  <sheetViews>
    <sheetView topLeftCell="A5" zoomScaleNormal="100" workbookViewId="0">
      <selection activeCell="H12" sqref="H12:H17"/>
    </sheetView>
  </sheetViews>
  <sheetFormatPr defaultColWidth="9.109375" defaultRowHeight="15.6"/>
  <cols>
    <col min="1" max="1" width="42.88671875" style="58" customWidth="1"/>
    <col min="2" max="2" width="16.44140625" style="58" customWidth="1"/>
    <col min="3" max="4" width="13.6640625" style="58" customWidth="1"/>
    <col min="5" max="5" width="42.44140625" style="58" customWidth="1"/>
    <col min="6" max="6" width="15.5546875" style="58" customWidth="1"/>
    <col min="7" max="8" width="13.6640625" style="58" customWidth="1"/>
    <col min="9" max="16384" width="9.109375" style="58"/>
  </cols>
  <sheetData>
    <row r="1" spans="1:9" s="25" customFormat="1">
      <c r="H1" s="79" t="s">
        <v>1333</v>
      </c>
    </row>
    <row r="2" spans="1:9">
      <c r="A2" s="35" t="s">
        <v>896</v>
      </c>
      <c r="B2" s="38"/>
      <c r="C2" s="37"/>
      <c r="D2" s="36"/>
      <c r="E2" s="38"/>
      <c r="F2" s="119"/>
    </row>
    <row r="3" spans="1:9">
      <c r="A3" s="23" t="str">
        <f>CONCATENATE("на ",UPPER(dfName))</f>
        <v>на ДФ "АСТРА КЕШ ПЛЮС"</v>
      </c>
      <c r="B3" s="38"/>
      <c r="C3" s="37"/>
      <c r="D3" s="36"/>
      <c r="E3" s="38"/>
      <c r="F3" s="119"/>
    </row>
    <row r="4" spans="1:9">
      <c r="A4" s="39" t="str">
        <f>"за периода "&amp;TEXT(StartDate,"dd.mm.yyyy")&amp;" - "&amp;TEXT(EndDate,"dd.mm.yyyy")</f>
        <v>за периода 01.01.2023 - 30.06.2023</v>
      </c>
      <c r="B4" s="38"/>
      <c r="C4" s="37"/>
      <c r="D4" s="38"/>
      <c r="E4" s="38"/>
      <c r="F4" s="33" t="s">
        <v>874</v>
      </c>
      <c r="G4" s="283">
        <f>ReportedCompletionDate</f>
        <v>45111</v>
      </c>
    </row>
    <row r="5" spans="1:9">
      <c r="A5" s="112"/>
      <c r="B5" s="61"/>
      <c r="C5" s="42"/>
      <c r="D5" s="113"/>
      <c r="E5" s="25"/>
      <c r="F5" s="284" t="s">
        <v>226</v>
      </c>
      <c r="G5" s="285" t="str">
        <f>authorName</f>
        <v>МАРИЯ ХАРДАЛИЕВА</v>
      </c>
    </row>
    <row r="6" spans="1:9">
      <c r="A6" s="112"/>
      <c r="B6" s="61"/>
      <c r="C6" s="42"/>
      <c r="D6" s="113"/>
      <c r="E6" s="25"/>
      <c r="F6" s="284" t="s">
        <v>228</v>
      </c>
      <c r="G6" s="286" t="str">
        <f>udManager</f>
        <v>ИВО СТОЯНОВ БЛАГОЕВ</v>
      </c>
    </row>
    <row r="7" spans="1:9">
      <c r="A7" s="42"/>
      <c r="C7" s="114"/>
      <c r="D7" s="114"/>
      <c r="E7" s="115"/>
      <c r="F7" s="115"/>
      <c r="H7" s="80" t="s">
        <v>57</v>
      </c>
    </row>
    <row r="8" spans="1:9" ht="31.2">
      <c r="A8" s="43" t="s">
        <v>14</v>
      </c>
      <c r="B8" s="44" t="s">
        <v>201</v>
      </c>
      <c r="C8" s="43" t="s">
        <v>1</v>
      </c>
      <c r="D8" s="43" t="s">
        <v>4</v>
      </c>
      <c r="E8" s="43" t="s">
        <v>15</v>
      </c>
      <c r="F8" s="44" t="s">
        <v>201</v>
      </c>
      <c r="G8" s="43" t="s">
        <v>1</v>
      </c>
      <c r="H8" s="43" t="s">
        <v>4</v>
      </c>
      <c r="I8" s="76"/>
    </row>
    <row r="9" spans="1:9">
      <c r="A9" s="287" t="s">
        <v>5</v>
      </c>
      <c r="B9" s="287" t="s">
        <v>140</v>
      </c>
      <c r="C9" s="287">
        <v>1</v>
      </c>
      <c r="D9" s="287">
        <v>2</v>
      </c>
      <c r="E9" s="288" t="s">
        <v>5</v>
      </c>
      <c r="F9" s="287" t="s">
        <v>140</v>
      </c>
      <c r="G9" s="287">
        <v>1</v>
      </c>
      <c r="H9" s="287">
        <v>2</v>
      </c>
    </row>
    <row r="10" spans="1:9">
      <c r="A10" s="45" t="s">
        <v>16</v>
      </c>
      <c r="B10" s="171"/>
      <c r="C10" s="46"/>
      <c r="D10" s="46"/>
      <c r="E10" s="45" t="s">
        <v>17</v>
      </c>
      <c r="F10" s="171"/>
      <c r="G10" s="46"/>
      <c r="H10" s="46"/>
      <c r="I10" s="76"/>
    </row>
    <row r="11" spans="1:9" s="85" customFormat="1">
      <c r="A11" s="147" t="s">
        <v>18</v>
      </c>
      <c r="B11" s="172"/>
      <c r="C11" s="143"/>
      <c r="D11" s="143"/>
      <c r="E11" s="147" t="s">
        <v>37</v>
      </c>
      <c r="F11" s="172"/>
      <c r="G11" s="143"/>
      <c r="H11" s="143"/>
      <c r="I11" s="82"/>
    </row>
    <row r="12" spans="1:9" s="70" customFormat="1">
      <c r="A12" s="81" t="s">
        <v>19</v>
      </c>
      <c r="B12" s="171" t="s">
        <v>756</v>
      </c>
      <c r="C12" s="139"/>
      <c r="D12" s="139"/>
      <c r="E12" s="81" t="s">
        <v>38</v>
      </c>
      <c r="F12" s="171" t="s">
        <v>773</v>
      </c>
      <c r="G12" s="139">
        <v>40822</v>
      </c>
      <c r="H12" s="139">
        <v>32839</v>
      </c>
      <c r="I12" s="77"/>
    </row>
    <row r="13" spans="1:9" s="70" customFormat="1" ht="31.2">
      <c r="A13" s="81" t="s">
        <v>886</v>
      </c>
      <c r="B13" s="171" t="s">
        <v>757</v>
      </c>
      <c r="C13" s="139">
        <v>36</v>
      </c>
      <c r="D13" s="139">
        <v>3070</v>
      </c>
      <c r="E13" s="81" t="s">
        <v>889</v>
      </c>
      <c r="F13" s="171" t="s">
        <v>774</v>
      </c>
      <c r="G13" s="139">
        <v>379</v>
      </c>
      <c r="H13" s="139">
        <v>14691</v>
      </c>
      <c r="I13" s="77"/>
    </row>
    <row r="14" spans="1:9" s="70" customFormat="1" ht="31.2">
      <c r="A14" s="81" t="s">
        <v>887</v>
      </c>
      <c r="B14" s="171" t="s">
        <v>758</v>
      </c>
      <c r="C14" s="139">
        <v>2817586</v>
      </c>
      <c r="D14" s="139">
        <v>6025142</v>
      </c>
      <c r="E14" s="81" t="s">
        <v>890</v>
      </c>
      <c r="F14" s="171" t="s">
        <v>775</v>
      </c>
      <c r="G14" s="139">
        <v>2786582</v>
      </c>
      <c r="H14" s="139">
        <v>5688047</v>
      </c>
      <c r="I14" s="77"/>
    </row>
    <row r="15" spans="1:9" s="70" customFormat="1">
      <c r="A15" s="81" t="s">
        <v>888</v>
      </c>
      <c r="B15" s="171" t="s">
        <v>759</v>
      </c>
      <c r="C15" s="139">
        <v>67663</v>
      </c>
      <c r="D15" s="139">
        <v>225416</v>
      </c>
      <c r="E15" s="81" t="s">
        <v>891</v>
      </c>
      <c r="F15" s="171" t="s">
        <v>776</v>
      </c>
      <c r="G15" s="139">
        <v>69520</v>
      </c>
      <c r="H15" s="139">
        <v>184264</v>
      </c>
      <c r="I15" s="77"/>
    </row>
    <row r="16" spans="1:9" s="70" customFormat="1">
      <c r="A16" s="81" t="s">
        <v>915</v>
      </c>
      <c r="B16" s="171" t="s">
        <v>760</v>
      </c>
      <c r="C16" s="139">
        <v>1120</v>
      </c>
      <c r="D16" s="139">
        <v>1541</v>
      </c>
      <c r="E16" s="86" t="s">
        <v>892</v>
      </c>
      <c r="F16" s="171" t="s">
        <v>777</v>
      </c>
      <c r="G16" s="139">
        <v>73430</v>
      </c>
      <c r="H16" s="139">
        <v>62536</v>
      </c>
      <c r="I16" s="77"/>
    </row>
    <row r="17" spans="1:9" s="70" customFormat="1">
      <c r="A17" s="148"/>
      <c r="B17" s="171"/>
      <c r="C17" s="140"/>
      <c r="D17" s="140"/>
      <c r="E17" s="81" t="s">
        <v>893</v>
      </c>
      <c r="F17" s="171" t="s">
        <v>778</v>
      </c>
      <c r="G17" s="139"/>
      <c r="H17" s="139"/>
      <c r="I17" s="77"/>
    </row>
    <row r="18" spans="1:9" s="70" customFormat="1">
      <c r="A18" s="83" t="s">
        <v>20</v>
      </c>
      <c r="B18" s="172" t="s">
        <v>761</v>
      </c>
      <c r="C18" s="142">
        <f>SUM(C12:C16)</f>
        <v>2886405</v>
      </c>
      <c r="D18" s="142">
        <f>SUM(D12:D16)</f>
        <v>6255169</v>
      </c>
      <c r="E18" s="83" t="s">
        <v>20</v>
      </c>
      <c r="F18" s="172" t="s">
        <v>779</v>
      </c>
      <c r="G18" s="142">
        <f>SUM(G12:G17)</f>
        <v>2970733</v>
      </c>
      <c r="H18" s="142">
        <f>SUM(H12:H17)</f>
        <v>5982377</v>
      </c>
      <c r="I18" s="77"/>
    </row>
    <row r="19" spans="1:9" s="116" customFormat="1">
      <c r="A19" s="144" t="s">
        <v>93</v>
      </c>
      <c r="B19" s="172"/>
      <c r="C19" s="142"/>
      <c r="D19" s="142"/>
      <c r="E19" s="144" t="s">
        <v>39</v>
      </c>
      <c r="F19" s="172"/>
      <c r="G19" s="142"/>
      <c r="H19" s="142"/>
    </row>
    <row r="20" spans="1:9" s="70" customFormat="1">
      <c r="A20" s="149" t="s">
        <v>785</v>
      </c>
      <c r="B20" s="171" t="s">
        <v>762</v>
      </c>
      <c r="C20" s="139"/>
      <c r="D20" s="139"/>
      <c r="E20" s="150"/>
      <c r="F20" s="171"/>
      <c r="G20" s="140"/>
      <c r="H20" s="140"/>
    </row>
    <row r="21" spans="1:9" s="70" customFormat="1">
      <c r="A21" s="81" t="s">
        <v>100</v>
      </c>
      <c r="B21" s="171" t="s">
        <v>763</v>
      </c>
      <c r="C21" s="139">
        <v>106238</v>
      </c>
      <c r="D21" s="139">
        <v>97951</v>
      </c>
      <c r="E21" s="144"/>
      <c r="F21" s="171"/>
      <c r="G21" s="140"/>
      <c r="H21" s="140"/>
    </row>
    <row r="22" spans="1:9" s="70" customFormat="1">
      <c r="A22" s="81" t="s">
        <v>21</v>
      </c>
      <c r="B22" s="171" t="s">
        <v>764</v>
      </c>
      <c r="C22" s="139"/>
      <c r="D22" s="139"/>
      <c r="E22" s="148"/>
      <c r="F22" s="171"/>
      <c r="G22" s="140"/>
      <c r="H22" s="140"/>
    </row>
    <row r="23" spans="1:9" s="70" customFormat="1">
      <c r="A23" s="81" t="s">
        <v>121</v>
      </c>
      <c r="B23" s="171" t="s">
        <v>765</v>
      </c>
      <c r="C23" s="139"/>
      <c r="D23" s="139"/>
      <c r="E23" s="81"/>
      <c r="F23" s="171"/>
      <c r="G23" s="140"/>
      <c r="H23" s="140"/>
    </row>
    <row r="24" spans="1:9" s="70" customFormat="1">
      <c r="A24" s="81" t="s">
        <v>22</v>
      </c>
      <c r="B24" s="171" t="s">
        <v>766</v>
      </c>
      <c r="C24" s="139"/>
      <c r="D24" s="139"/>
      <c r="E24" s="81"/>
      <c r="F24" s="171"/>
      <c r="G24" s="140"/>
      <c r="H24" s="140"/>
    </row>
    <row r="25" spans="1:9" s="116" customFormat="1">
      <c r="A25" s="83" t="s">
        <v>23</v>
      </c>
      <c r="B25" s="172" t="s">
        <v>767</v>
      </c>
      <c r="C25" s="142">
        <f>SUM(C20:C24)</f>
        <v>106238</v>
      </c>
      <c r="D25" s="142">
        <f>SUM(D20:D24)</f>
        <v>97951</v>
      </c>
      <c r="E25" s="83" t="s">
        <v>23</v>
      </c>
      <c r="F25" s="172" t="s">
        <v>780</v>
      </c>
      <c r="G25" s="141"/>
      <c r="H25" s="141"/>
    </row>
    <row r="26" spans="1:9" s="116" customFormat="1">
      <c r="A26" s="144" t="s">
        <v>122</v>
      </c>
      <c r="B26" s="172" t="s">
        <v>768</v>
      </c>
      <c r="C26" s="142">
        <f>C18+C25</f>
        <v>2992643</v>
      </c>
      <c r="D26" s="142">
        <f>D18+D25</f>
        <v>6353120</v>
      </c>
      <c r="E26" s="144" t="s">
        <v>40</v>
      </c>
      <c r="F26" s="172" t="s">
        <v>781</v>
      </c>
      <c r="G26" s="142">
        <f>G18+G25</f>
        <v>2970733</v>
      </c>
      <c r="H26" s="142">
        <f>H18+H25</f>
        <v>5982377</v>
      </c>
    </row>
    <row r="27" spans="1:9" s="116" customFormat="1">
      <c r="A27" s="144" t="s">
        <v>786</v>
      </c>
      <c r="B27" s="172" t="s">
        <v>769</v>
      </c>
      <c r="C27" s="46">
        <f>IF((G26-C26)&gt;0,G26-C26,0)</f>
        <v>0</v>
      </c>
      <c r="D27" s="46">
        <f>IF((H26-D26)&gt;0,H26-D26,0)</f>
        <v>0</v>
      </c>
      <c r="E27" s="144" t="s">
        <v>787</v>
      </c>
      <c r="F27" s="172" t="s">
        <v>782</v>
      </c>
      <c r="G27" s="164">
        <f>IF((C26-G26)&gt;0,C26-G26,0)</f>
        <v>21910</v>
      </c>
      <c r="H27" s="164">
        <f>IF((D26-H26)&gt;0,D26-H26,0)</f>
        <v>370743</v>
      </c>
    </row>
    <row r="28" spans="1:9" s="116" customFormat="1">
      <c r="A28" s="144" t="s">
        <v>123</v>
      </c>
      <c r="B28" s="172" t="s">
        <v>770</v>
      </c>
      <c r="C28" s="141"/>
      <c r="D28" s="141"/>
      <c r="E28" s="144"/>
      <c r="F28" s="172"/>
      <c r="G28" s="142"/>
      <c r="H28" s="142"/>
    </row>
    <row r="29" spans="1:9" s="116" customFormat="1">
      <c r="A29" s="144" t="s">
        <v>124</v>
      </c>
      <c r="B29" s="172" t="s">
        <v>771</v>
      </c>
      <c r="C29" s="142">
        <f>C27-C28</f>
        <v>0</v>
      </c>
      <c r="D29" s="142">
        <f>D27-D28</f>
        <v>0</v>
      </c>
      <c r="E29" s="144" t="s">
        <v>125</v>
      </c>
      <c r="F29" s="172" t="s">
        <v>783</v>
      </c>
      <c r="G29" s="142">
        <f>G27</f>
        <v>21910</v>
      </c>
      <c r="H29" s="142">
        <f>H27</f>
        <v>370743</v>
      </c>
    </row>
    <row r="30" spans="1:9" s="116" customFormat="1">
      <c r="A30" s="151" t="s">
        <v>788</v>
      </c>
      <c r="B30" s="172" t="s">
        <v>772</v>
      </c>
      <c r="C30" s="142">
        <f>C26+C28+C29</f>
        <v>2992643</v>
      </c>
      <c r="D30" s="142">
        <f>D26+D28+D29</f>
        <v>6353120</v>
      </c>
      <c r="E30" s="144" t="s">
        <v>789</v>
      </c>
      <c r="F30" s="172" t="s">
        <v>784</v>
      </c>
      <c r="G30" s="142">
        <f>G26+G29</f>
        <v>2992643</v>
      </c>
      <c r="H30" s="142">
        <f>H26+H29</f>
        <v>6353120</v>
      </c>
    </row>
    <row r="31" spans="1:9" s="70" customFormat="1">
      <c r="A31" s="289"/>
      <c r="B31" s="58"/>
      <c r="C31" s="77"/>
      <c r="D31" s="77"/>
      <c r="E31" s="290"/>
      <c r="F31" s="290"/>
    </row>
    <row r="32" spans="1:9" s="70" customFormat="1">
      <c r="A32" s="77"/>
      <c r="B32" s="58"/>
      <c r="C32" s="77"/>
      <c r="D32" s="77"/>
      <c r="E32" s="173"/>
      <c r="F32" s="173"/>
    </row>
    <row r="33" spans="1:6" s="70" customFormat="1">
      <c r="A33" s="291"/>
      <c r="B33" s="58"/>
      <c r="C33" s="77"/>
      <c r="D33" s="77"/>
      <c r="E33" s="77"/>
      <c r="F33" s="77"/>
    </row>
    <row r="34" spans="1:6" s="70" customFormat="1">
      <c r="A34" s="291"/>
      <c r="B34" s="58"/>
      <c r="C34" s="77"/>
      <c r="D34" s="77"/>
      <c r="E34" s="77"/>
      <c r="F34" s="77"/>
    </row>
    <row r="35" spans="1:6" s="70" customFormat="1">
      <c r="A35" s="292"/>
      <c r="B35" s="58"/>
      <c r="C35" s="77"/>
      <c r="D35" s="77"/>
      <c r="E35" s="77"/>
      <c r="F35" s="77"/>
    </row>
    <row r="36" spans="1:6" s="70" customFormat="1">
      <c r="A36" s="77"/>
      <c r="B36" s="58"/>
      <c r="C36" s="77"/>
      <c r="D36" s="77"/>
      <c r="E36" s="77"/>
      <c r="F36" s="77"/>
    </row>
    <row r="37" spans="1:6" s="70" customFormat="1">
      <c r="A37" s="77"/>
      <c r="B37" s="58"/>
      <c r="C37" s="77"/>
      <c r="D37" s="77"/>
      <c r="E37" s="77"/>
      <c r="F37" s="77"/>
    </row>
    <row r="38" spans="1:6" s="70" customFormat="1">
      <c r="B38" s="58"/>
    </row>
    <row r="39" spans="1:6" s="70" customFormat="1">
      <c r="B39" s="58"/>
    </row>
    <row r="40" spans="1:6" s="70" customFormat="1">
      <c r="B40" s="58"/>
    </row>
    <row r="41" spans="1:6" s="70" customFormat="1">
      <c r="B41" s="58"/>
    </row>
    <row r="42" spans="1:6" s="70" customFormat="1">
      <c r="B42" s="58"/>
    </row>
    <row r="43" spans="1:6" s="70" customFormat="1">
      <c r="B43" s="58"/>
    </row>
    <row r="44" spans="1:6" s="70" customFormat="1">
      <c r="B44" s="58"/>
    </row>
    <row r="45" spans="1:6" s="70" customFormat="1">
      <c r="A45" s="58"/>
    </row>
    <row r="49" spans="2:2">
      <c r="B49" s="76"/>
    </row>
    <row r="51" spans="2:2">
      <c r="B51" s="76"/>
    </row>
    <row r="52" spans="2:2">
      <c r="B52" s="76"/>
    </row>
    <row r="53" spans="2:2">
      <c r="B53" s="76"/>
    </row>
    <row r="54" spans="2:2">
      <c r="B54" s="76"/>
    </row>
    <row r="55" spans="2:2">
      <c r="B55" s="76"/>
    </row>
    <row r="56" spans="2:2">
      <c r="B56" s="76"/>
    </row>
    <row r="57" spans="2:2">
      <c r="B57" s="76"/>
    </row>
    <row r="58" spans="2:2">
      <c r="B58" s="76"/>
    </row>
    <row r="59" spans="2:2">
      <c r="B59" s="77"/>
    </row>
    <row r="60" spans="2:2">
      <c r="B60" s="77"/>
    </row>
    <row r="61" spans="2:2">
      <c r="B61" s="70"/>
    </row>
    <row r="62" spans="2:2">
      <c r="B62" s="70"/>
    </row>
    <row r="63" spans="2:2">
      <c r="B63" s="70"/>
    </row>
    <row r="64" spans="2:2">
      <c r="B64" s="70"/>
    </row>
    <row r="65" spans="2:2">
      <c r="B65" s="70"/>
    </row>
    <row r="66" spans="2:2">
      <c r="B66" s="70"/>
    </row>
    <row r="67" spans="2:2">
      <c r="B67" s="70"/>
    </row>
    <row r="68" spans="2:2">
      <c r="B68" s="70"/>
    </row>
    <row r="69" spans="2:2">
      <c r="B69" s="70"/>
    </row>
    <row r="70" spans="2:2">
      <c r="B70" s="70"/>
    </row>
    <row r="71" spans="2:2">
      <c r="B71" s="70"/>
    </row>
  </sheetData>
  <sheetProtection password="CF35" sheet="1" insertRows="0" selectLockedCells="1"/>
  <phoneticPr fontId="11" type="noConversion"/>
  <printOptions horizontalCentered="1"/>
  <pageMargins left="0.25" right="0.25" top="0.75" bottom="0.75" header="0.3" footer="0.3"/>
  <pageSetup paperSize="9" scale="80" orientation="landscape" r:id="rId1"/>
  <headerFooter alignWithMargins="0">
    <oddFooter>&amp;RКИС-ОВД, стр. &amp;P от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75"/>
  <sheetViews>
    <sheetView topLeftCell="A10" zoomScale="90" zoomScaleNormal="90" workbookViewId="0">
      <selection activeCell="H40" sqref="H40"/>
    </sheetView>
  </sheetViews>
  <sheetFormatPr defaultColWidth="9.109375" defaultRowHeight="13.2"/>
  <cols>
    <col min="1" max="1" width="63.6640625" style="47" customWidth="1"/>
    <col min="2" max="2" width="13.6640625" style="47" customWidth="1"/>
    <col min="3" max="8" width="15.33203125" style="47" customWidth="1"/>
    <col min="9" max="16384" width="9.109375" style="47"/>
  </cols>
  <sheetData>
    <row r="1" spans="1:8" s="108" customFormat="1">
      <c r="G1" s="109"/>
      <c r="H1" s="109" t="s">
        <v>1334</v>
      </c>
    </row>
    <row r="2" spans="1:8">
      <c r="A2" s="293" t="s">
        <v>64</v>
      </c>
      <c r="B2" s="294"/>
      <c r="C2" s="295"/>
      <c r="D2" s="296"/>
      <c r="E2" s="297"/>
      <c r="F2" s="298"/>
      <c r="G2" s="299"/>
      <c r="H2" s="110"/>
    </row>
    <row r="3" spans="1:8">
      <c r="A3" s="293" t="str">
        <f>CONCATENATE("на ",UPPER(dfName))</f>
        <v>на ДФ "АСТРА КЕШ ПЛЮС"</v>
      </c>
      <c r="B3" s="294"/>
      <c r="C3" s="295"/>
      <c r="D3" s="296"/>
      <c r="E3" s="297"/>
      <c r="F3" s="298"/>
      <c r="G3" s="300"/>
      <c r="H3" s="110"/>
    </row>
    <row r="4" spans="1:8">
      <c r="A4" s="297" t="str">
        <f>"за периода "&amp;TEXT(StartDate,"dd.mm.yyyy")&amp;" - "&amp;TEXT(EndDate,"dd.mm.yyyy")</f>
        <v>за периода 01.01.2023 - 30.06.2023</v>
      </c>
      <c r="B4" s="294"/>
      <c r="C4" s="295"/>
      <c r="D4" s="297"/>
      <c r="E4" s="297"/>
    </row>
    <row r="5" spans="1:8">
      <c r="A5" s="298"/>
      <c r="B5" s="301"/>
      <c r="C5" s="302"/>
      <c r="D5" s="298"/>
      <c r="E5" s="298"/>
      <c r="F5" s="303" t="s">
        <v>874</v>
      </c>
      <c r="G5" s="304">
        <f>ReportedCompletionDate</f>
        <v>45111</v>
      </c>
    </row>
    <row r="6" spans="1:8">
      <c r="A6" s="305"/>
      <c r="B6" s="111"/>
      <c r="C6" s="305"/>
      <c r="F6" s="303" t="s">
        <v>226</v>
      </c>
      <c r="G6" s="306" t="str">
        <f>authorName</f>
        <v>МАРИЯ ХАРДАЛИЕВА</v>
      </c>
      <c r="H6" s="110"/>
    </row>
    <row r="7" spans="1:8">
      <c r="A7" s="305"/>
      <c r="B7" s="111"/>
      <c r="C7" s="305"/>
      <c r="F7" s="303" t="s">
        <v>228</v>
      </c>
      <c r="G7" s="307" t="str">
        <f>udManager</f>
        <v>ИВО СТОЯНОВ БЛАГОЕВ</v>
      </c>
      <c r="H7" s="110"/>
    </row>
    <row r="8" spans="1:8">
      <c r="A8" s="305"/>
      <c r="C8" s="305"/>
      <c r="D8" s="308"/>
      <c r="E8" s="309"/>
      <c r="F8" s="110"/>
      <c r="G8" s="110"/>
      <c r="H8" s="310" t="s">
        <v>57</v>
      </c>
    </row>
    <row r="9" spans="1:8" ht="18" customHeight="1">
      <c r="A9" s="378" t="s">
        <v>58</v>
      </c>
      <c r="B9" s="378" t="s">
        <v>201</v>
      </c>
      <c r="C9" s="378" t="s">
        <v>3</v>
      </c>
      <c r="D9" s="378"/>
      <c r="E9" s="378"/>
      <c r="F9" s="378" t="s">
        <v>4</v>
      </c>
      <c r="G9" s="378"/>
      <c r="H9" s="378"/>
    </row>
    <row r="10" spans="1:8" ht="33" customHeight="1">
      <c r="A10" s="379"/>
      <c r="B10" s="379"/>
      <c r="C10" s="311" t="s">
        <v>59</v>
      </c>
      <c r="D10" s="311" t="s">
        <v>60</v>
      </c>
      <c r="E10" s="311" t="s">
        <v>61</v>
      </c>
      <c r="F10" s="311" t="s">
        <v>59</v>
      </c>
      <c r="G10" s="311" t="s">
        <v>60</v>
      </c>
      <c r="H10" s="311" t="s">
        <v>61</v>
      </c>
    </row>
    <row r="11" spans="1:8" s="312" customFormat="1">
      <c r="A11" s="84" t="s">
        <v>5</v>
      </c>
      <c r="B11" s="84" t="s">
        <v>140</v>
      </c>
      <c r="C11" s="84">
        <v>1</v>
      </c>
      <c r="D11" s="84">
        <v>2</v>
      </c>
      <c r="E11" s="84">
        <v>3</v>
      </c>
      <c r="F11" s="84">
        <v>4</v>
      </c>
      <c r="G11" s="84">
        <v>5</v>
      </c>
      <c r="H11" s="84">
        <v>6</v>
      </c>
    </row>
    <row r="12" spans="1:8" ht="21" customHeight="1">
      <c r="A12" s="313" t="s">
        <v>920</v>
      </c>
      <c r="B12" s="41"/>
      <c r="C12" s="314"/>
      <c r="D12" s="314"/>
      <c r="E12" s="314"/>
      <c r="F12" s="314"/>
      <c r="G12" s="314"/>
      <c r="H12" s="314"/>
    </row>
    <row r="13" spans="1:8" ht="26.4">
      <c r="A13" s="315" t="s">
        <v>921</v>
      </c>
      <c r="B13" s="41" t="s">
        <v>792</v>
      </c>
      <c r="C13" s="316"/>
      <c r="D13" s="316"/>
      <c r="E13" s="317">
        <f>SUM(C13:D13)</f>
        <v>0</v>
      </c>
      <c r="F13" s="316">
        <v>2350000</v>
      </c>
      <c r="G13" s="316">
        <v>-233351</v>
      </c>
      <c r="H13" s="317">
        <f>SUM(F13:G13)</f>
        <v>2116649</v>
      </c>
    </row>
    <row r="14" spans="1:8">
      <c r="A14" s="315" t="s">
        <v>897</v>
      </c>
      <c r="B14" s="41" t="s">
        <v>793</v>
      </c>
      <c r="C14" s="316"/>
      <c r="D14" s="316"/>
      <c r="E14" s="317">
        <f t="shared" ref="E14:E19" si="0">SUM(C14:D14)</f>
        <v>0</v>
      </c>
      <c r="F14" s="316"/>
      <c r="G14" s="316"/>
      <c r="H14" s="317">
        <f t="shared" ref="H14:H19" si="1">SUM(F14:G14)</f>
        <v>0</v>
      </c>
    </row>
    <row r="15" spans="1:8">
      <c r="A15" s="318" t="s">
        <v>63</v>
      </c>
      <c r="B15" s="41" t="s">
        <v>794</v>
      </c>
      <c r="C15" s="316"/>
      <c r="D15" s="316"/>
      <c r="E15" s="317">
        <f t="shared" si="0"/>
        <v>0</v>
      </c>
      <c r="F15" s="316"/>
      <c r="G15" s="316"/>
      <c r="H15" s="317">
        <f t="shared" si="1"/>
        <v>0</v>
      </c>
    </row>
    <row r="16" spans="1:8">
      <c r="A16" s="319" t="s">
        <v>898</v>
      </c>
      <c r="B16" s="41" t="s">
        <v>795</v>
      </c>
      <c r="C16" s="316"/>
      <c r="D16" s="316"/>
      <c r="E16" s="317">
        <f t="shared" si="0"/>
        <v>0</v>
      </c>
      <c r="F16" s="316"/>
      <c r="G16" s="316"/>
      <c r="H16" s="317">
        <f t="shared" si="1"/>
        <v>0</v>
      </c>
    </row>
    <row r="17" spans="1:8">
      <c r="A17" s="319" t="s">
        <v>922</v>
      </c>
      <c r="B17" s="41" t="s">
        <v>796</v>
      </c>
      <c r="C17" s="316"/>
      <c r="D17" s="316"/>
      <c r="E17" s="317">
        <f t="shared" si="0"/>
        <v>0</v>
      </c>
      <c r="F17" s="316"/>
      <c r="G17" s="316"/>
      <c r="H17" s="317">
        <f t="shared" si="1"/>
        <v>0</v>
      </c>
    </row>
    <row r="18" spans="1:8">
      <c r="A18" s="315" t="s">
        <v>918</v>
      </c>
      <c r="B18" s="41" t="s">
        <v>797</v>
      </c>
      <c r="C18" s="316"/>
      <c r="D18" s="316"/>
      <c r="E18" s="317">
        <f t="shared" si="0"/>
        <v>0</v>
      </c>
      <c r="F18" s="316"/>
      <c r="G18" s="316"/>
      <c r="H18" s="317">
        <f t="shared" si="1"/>
        <v>0</v>
      </c>
    </row>
    <row r="19" spans="1:8" ht="21" customHeight="1">
      <c r="A19" s="313" t="s">
        <v>919</v>
      </c>
      <c r="B19" s="136" t="s">
        <v>798</v>
      </c>
      <c r="C19" s="320">
        <f>SUM(C13:C14,C16:C18)</f>
        <v>0</v>
      </c>
      <c r="D19" s="320">
        <f>SUM(D13:D14,D16:D18)</f>
        <v>0</v>
      </c>
      <c r="E19" s="317">
        <f t="shared" si="0"/>
        <v>0</v>
      </c>
      <c r="F19" s="320">
        <f>SUM(F13:F14,F16:F18)</f>
        <v>2350000</v>
      </c>
      <c r="G19" s="320">
        <f>SUM(G13:G14,G16:G18)</f>
        <v>-233351</v>
      </c>
      <c r="H19" s="317">
        <f t="shared" si="1"/>
        <v>2116649</v>
      </c>
    </row>
    <row r="20" spans="1:8" ht="21" customHeight="1">
      <c r="A20" s="313" t="s">
        <v>101</v>
      </c>
      <c r="B20" s="41"/>
      <c r="C20" s="321"/>
      <c r="D20" s="321"/>
      <c r="E20" s="321"/>
      <c r="F20" s="321"/>
      <c r="G20" s="321"/>
      <c r="H20" s="321"/>
    </row>
    <row r="21" spans="1:8">
      <c r="A21" s="315" t="s">
        <v>899</v>
      </c>
      <c r="B21" s="41" t="s">
        <v>799</v>
      </c>
      <c r="C21" s="316">
        <v>117842</v>
      </c>
      <c r="D21" s="316">
        <v>-195583</v>
      </c>
      <c r="E21" s="317">
        <f>SUM(C21:D21)</f>
        <v>-77741</v>
      </c>
      <c r="F21" s="316">
        <v>1082788</v>
      </c>
      <c r="G21" s="316">
        <v>-3026669</v>
      </c>
      <c r="H21" s="317">
        <f>SUM(F21:G21)</f>
        <v>-1943881</v>
      </c>
    </row>
    <row r="22" spans="1:8">
      <c r="A22" s="315" t="s">
        <v>900</v>
      </c>
      <c r="B22" s="41" t="s">
        <v>800</v>
      </c>
      <c r="C22" s="316"/>
      <c r="D22" s="316"/>
      <c r="E22" s="317">
        <f t="shared" ref="E22:E29" si="2">SUM(C22:D22)</f>
        <v>0</v>
      </c>
      <c r="F22" s="316"/>
      <c r="G22" s="316"/>
      <c r="H22" s="317">
        <f t="shared" ref="H22:H29" si="3">SUM(F22:G22)</f>
        <v>0</v>
      </c>
    </row>
    <row r="23" spans="1:8">
      <c r="A23" s="322" t="s">
        <v>901</v>
      </c>
      <c r="B23" s="41" t="s">
        <v>801</v>
      </c>
      <c r="C23" s="316">
        <v>72732</v>
      </c>
      <c r="D23" s="316"/>
      <c r="E23" s="317">
        <f t="shared" si="2"/>
        <v>72732</v>
      </c>
      <c r="F23" s="316">
        <v>56077</v>
      </c>
      <c r="G23" s="316"/>
      <c r="H23" s="317">
        <f t="shared" si="3"/>
        <v>56077</v>
      </c>
    </row>
    <row r="24" spans="1:8">
      <c r="A24" s="315" t="s">
        <v>902</v>
      </c>
      <c r="B24" s="41" t="s">
        <v>802</v>
      </c>
      <c r="C24" s="316">
        <v>39214</v>
      </c>
      <c r="D24" s="316"/>
      <c r="E24" s="317">
        <f t="shared" si="2"/>
        <v>39214</v>
      </c>
      <c r="F24" s="316">
        <v>32876</v>
      </c>
      <c r="G24" s="316"/>
      <c r="H24" s="317">
        <f t="shared" si="3"/>
        <v>32876</v>
      </c>
    </row>
    <row r="25" spans="1:8">
      <c r="A25" s="323" t="s">
        <v>903</v>
      </c>
      <c r="B25" s="41" t="s">
        <v>803</v>
      </c>
      <c r="C25" s="316"/>
      <c r="D25" s="316">
        <v>-102322</v>
      </c>
      <c r="E25" s="317">
        <f t="shared" si="2"/>
        <v>-102322</v>
      </c>
      <c r="F25" s="316"/>
      <c r="G25" s="316">
        <v>-90797</v>
      </c>
      <c r="H25" s="317">
        <f t="shared" si="3"/>
        <v>-90797</v>
      </c>
    </row>
    <row r="26" spans="1:8">
      <c r="A26" s="323" t="s">
        <v>904</v>
      </c>
      <c r="B26" s="41" t="s">
        <v>804</v>
      </c>
      <c r="C26" s="316"/>
      <c r="D26" s="316">
        <v>-4965</v>
      </c>
      <c r="E26" s="317">
        <f t="shared" si="2"/>
        <v>-4965</v>
      </c>
      <c r="F26" s="316"/>
      <c r="G26" s="316">
        <v>-5566</v>
      </c>
      <c r="H26" s="317">
        <f t="shared" si="3"/>
        <v>-5566</v>
      </c>
    </row>
    <row r="27" spans="1:8">
      <c r="A27" s="319" t="s">
        <v>905</v>
      </c>
      <c r="B27" s="41" t="s">
        <v>805</v>
      </c>
      <c r="C27" s="316">
        <v>3383</v>
      </c>
      <c r="D27" s="316">
        <v>-3100</v>
      </c>
      <c r="E27" s="317">
        <f t="shared" si="2"/>
        <v>283</v>
      </c>
      <c r="F27" s="316">
        <v>9979</v>
      </c>
      <c r="G27" s="316">
        <v>-74629</v>
      </c>
      <c r="H27" s="317">
        <f t="shared" si="3"/>
        <v>-64650</v>
      </c>
    </row>
    <row r="28" spans="1:8">
      <c r="A28" s="315" t="s">
        <v>906</v>
      </c>
      <c r="B28" s="41" t="s">
        <v>806</v>
      </c>
      <c r="C28" s="316">
        <v>56968</v>
      </c>
      <c r="D28" s="316">
        <v>-3117</v>
      </c>
      <c r="E28" s="317">
        <f t="shared" si="2"/>
        <v>53851</v>
      </c>
      <c r="F28" s="316"/>
      <c r="G28" s="316">
        <v>-2259</v>
      </c>
      <c r="H28" s="317">
        <f t="shared" si="3"/>
        <v>-2259</v>
      </c>
    </row>
    <row r="29" spans="1:8" ht="21" customHeight="1">
      <c r="A29" s="313" t="s">
        <v>94</v>
      </c>
      <c r="B29" s="136" t="s">
        <v>807</v>
      </c>
      <c r="C29" s="320">
        <f>SUM(C21:C28)</f>
        <v>290139</v>
      </c>
      <c r="D29" s="320">
        <f>SUM(D21:D28)</f>
        <v>-309087</v>
      </c>
      <c r="E29" s="317">
        <f t="shared" si="2"/>
        <v>-18948</v>
      </c>
      <c r="F29" s="320">
        <f>SUM(F21:F28)</f>
        <v>1181720</v>
      </c>
      <c r="G29" s="320">
        <f>SUM(G21:G28)</f>
        <v>-3199920</v>
      </c>
      <c r="H29" s="317">
        <f t="shared" si="3"/>
        <v>-2018200</v>
      </c>
    </row>
    <row r="30" spans="1:8" ht="21" customHeight="1">
      <c r="A30" s="324" t="s">
        <v>102</v>
      </c>
      <c r="B30" s="41"/>
      <c r="C30" s="321"/>
      <c r="D30" s="321"/>
      <c r="E30" s="321"/>
      <c r="F30" s="321"/>
      <c r="G30" s="321"/>
      <c r="H30" s="321"/>
    </row>
    <row r="31" spans="1:8">
      <c r="A31" s="315" t="s">
        <v>907</v>
      </c>
      <c r="B31" s="41" t="s">
        <v>808</v>
      </c>
      <c r="C31" s="316"/>
      <c r="D31" s="316"/>
      <c r="E31" s="317">
        <f>SUM(C31:D31)</f>
        <v>0</v>
      </c>
      <c r="F31" s="316"/>
      <c r="G31" s="316"/>
      <c r="H31" s="317">
        <f>SUM(F31:G31)</f>
        <v>0</v>
      </c>
    </row>
    <row r="32" spans="1:8">
      <c r="A32" s="315" t="s">
        <v>908</v>
      </c>
      <c r="B32" s="41" t="s">
        <v>809</v>
      </c>
      <c r="C32" s="316"/>
      <c r="D32" s="316"/>
      <c r="E32" s="317">
        <f>SUM(C32:D32)</f>
        <v>0</v>
      </c>
      <c r="F32" s="316"/>
      <c r="G32" s="316"/>
      <c r="H32" s="317">
        <f>SUM(F32:G32)</f>
        <v>0</v>
      </c>
    </row>
    <row r="33" spans="1:9">
      <c r="A33" s="315" t="s">
        <v>909</v>
      </c>
      <c r="B33" s="41" t="s">
        <v>810</v>
      </c>
      <c r="C33" s="316"/>
      <c r="D33" s="316"/>
      <c r="E33" s="317">
        <f>SUM(C33:D33)</f>
        <v>0</v>
      </c>
      <c r="F33" s="316"/>
      <c r="G33" s="316"/>
      <c r="H33" s="317">
        <f>SUM(F33:G33)</f>
        <v>0</v>
      </c>
    </row>
    <row r="34" spans="1:9">
      <c r="A34" s="315" t="s">
        <v>910</v>
      </c>
      <c r="B34" s="41" t="s">
        <v>811</v>
      </c>
      <c r="C34" s="316"/>
      <c r="D34" s="316"/>
      <c r="E34" s="317">
        <f>SUM(C34:D34)</f>
        <v>0</v>
      </c>
      <c r="F34" s="316"/>
      <c r="G34" s="316"/>
      <c r="H34" s="317">
        <f>SUM(F34:G34)</f>
        <v>0</v>
      </c>
    </row>
    <row r="35" spans="1:9">
      <c r="A35" s="315" t="s">
        <v>911</v>
      </c>
      <c r="B35" s="41" t="s">
        <v>812</v>
      </c>
      <c r="C35" s="316"/>
      <c r="D35" s="316"/>
      <c r="E35" s="317">
        <f>SUM(C35:D35)</f>
        <v>0</v>
      </c>
      <c r="F35" s="316"/>
      <c r="G35" s="316"/>
      <c r="H35" s="317">
        <f>SUM(F35:G35)</f>
        <v>0</v>
      </c>
    </row>
    <row r="36" spans="1:9" ht="21" customHeight="1">
      <c r="A36" s="313" t="s">
        <v>126</v>
      </c>
      <c r="B36" s="136" t="s">
        <v>813</v>
      </c>
      <c r="C36" s="320">
        <f t="shared" ref="C36:H36" si="4">SUM(C31:C35)</f>
        <v>0</v>
      </c>
      <c r="D36" s="320">
        <f t="shared" si="4"/>
        <v>0</v>
      </c>
      <c r="E36" s="320">
        <f t="shared" si="4"/>
        <v>0</v>
      </c>
      <c r="F36" s="320">
        <f t="shared" si="4"/>
        <v>0</v>
      </c>
      <c r="G36" s="320">
        <f t="shared" si="4"/>
        <v>0</v>
      </c>
      <c r="H36" s="320">
        <f t="shared" si="4"/>
        <v>0</v>
      </c>
    </row>
    <row r="37" spans="1:9" ht="21" customHeight="1">
      <c r="A37" s="313" t="s">
        <v>62</v>
      </c>
      <c r="B37" s="136" t="s">
        <v>814</v>
      </c>
      <c r="C37" s="320">
        <f t="shared" ref="C37:H37" si="5">SUM(C19+C29+C36)</f>
        <v>290139</v>
      </c>
      <c r="D37" s="320">
        <f t="shared" si="5"/>
        <v>-309087</v>
      </c>
      <c r="E37" s="320">
        <f t="shared" si="5"/>
        <v>-18948</v>
      </c>
      <c r="F37" s="320">
        <f t="shared" si="5"/>
        <v>3531720</v>
      </c>
      <c r="G37" s="320">
        <f t="shared" si="5"/>
        <v>-3433271</v>
      </c>
      <c r="H37" s="320">
        <f t="shared" si="5"/>
        <v>98449</v>
      </c>
    </row>
    <row r="38" spans="1:9">
      <c r="A38" s="313" t="s">
        <v>916</v>
      </c>
      <c r="B38" s="136" t="s">
        <v>815</v>
      </c>
      <c r="C38" s="325"/>
      <c r="D38" s="325"/>
      <c r="E38" s="326">
        <v>965333</v>
      </c>
      <c r="F38" s="320"/>
      <c r="G38" s="320"/>
      <c r="H38" s="326">
        <v>712515</v>
      </c>
    </row>
    <row r="39" spans="1:9">
      <c r="A39" s="324" t="s">
        <v>917</v>
      </c>
      <c r="B39" s="136" t="s">
        <v>816</v>
      </c>
      <c r="C39" s="325"/>
      <c r="D39" s="325"/>
      <c r="E39" s="320">
        <f>SUM(E37:E38)</f>
        <v>946385</v>
      </c>
      <c r="F39" s="320"/>
      <c r="G39" s="320"/>
      <c r="H39" s="320">
        <f>SUM(H37:H38)</f>
        <v>810964</v>
      </c>
    </row>
    <row r="40" spans="1:9">
      <c r="A40" s="318" t="s">
        <v>72</v>
      </c>
      <c r="B40" s="41" t="s">
        <v>817</v>
      </c>
      <c r="C40" s="327"/>
      <c r="D40" s="327"/>
      <c r="E40" s="316">
        <v>946385</v>
      </c>
      <c r="F40" s="317"/>
      <c r="G40" s="317"/>
      <c r="H40" s="316">
        <v>810964</v>
      </c>
    </row>
    <row r="41" spans="1:9">
      <c r="C41" s="328"/>
      <c r="D41" s="328"/>
      <c r="E41" s="328"/>
      <c r="F41" s="328"/>
      <c r="G41" s="328"/>
      <c r="H41" s="328"/>
      <c r="I41" s="49"/>
    </row>
    <row r="42" spans="1:9">
      <c r="C42" s="328"/>
      <c r="D42" s="328"/>
      <c r="E42" s="328"/>
      <c r="F42" s="328"/>
      <c r="G42" s="328"/>
      <c r="H42" s="328"/>
      <c r="I42" s="49"/>
    </row>
    <row r="43" spans="1:9" ht="13.8">
      <c r="A43" s="47" t="s">
        <v>1322</v>
      </c>
      <c r="C43" s="328"/>
      <c r="D43" s="328"/>
      <c r="E43" s="328"/>
      <c r="F43" s="328"/>
      <c r="G43" s="328"/>
      <c r="H43" s="328"/>
      <c r="I43" s="49"/>
    </row>
    <row r="44" spans="1:9">
      <c r="C44" s="328"/>
      <c r="D44" s="328"/>
      <c r="E44" s="328"/>
      <c r="F44" s="328"/>
      <c r="G44" s="328"/>
      <c r="H44" s="328"/>
      <c r="I44" s="49"/>
    </row>
    <row r="45" spans="1:9">
      <c r="C45" s="328"/>
      <c r="D45" s="328"/>
      <c r="E45" s="328"/>
      <c r="F45" s="328"/>
      <c r="G45" s="328"/>
      <c r="H45" s="328"/>
      <c r="I45" s="49"/>
    </row>
    <row r="46" spans="1:9">
      <c r="C46" s="328"/>
      <c r="D46" s="328"/>
      <c r="E46" s="328"/>
      <c r="F46" s="328"/>
      <c r="G46" s="328"/>
      <c r="H46" s="328"/>
      <c r="I46" s="49"/>
    </row>
    <row r="47" spans="1:9">
      <c r="C47" s="49"/>
      <c r="D47" s="49"/>
      <c r="E47" s="49"/>
      <c r="F47" s="49"/>
      <c r="G47" s="49"/>
      <c r="H47" s="49"/>
      <c r="I47" s="49"/>
    </row>
    <row r="48" spans="1:9">
      <c r="C48" s="110"/>
      <c r="D48" s="110"/>
      <c r="E48" s="110"/>
      <c r="F48" s="110"/>
      <c r="G48" s="110"/>
      <c r="H48" s="110"/>
    </row>
    <row r="49" spans="2:8">
      <c r="B49" s="48"/>
      <c r="C49" s="110"/>
      <c r="E49" s="110"/>
      <c r="F49" s="110"/>
      <c r="G49" s="110"/>
      <c r="H49" s="110"/>
    </row>
    <row r="53" spans="2:8">
      <c r="B53" s="49"/>
    </row>
    <row r="55" spans="2:8">
      <c r="B55" s="49"/>
    </row>
    <row r="56" spans="2:8">
      <c r="B56" s="49"/>
      <c r="G56" s="110"/>
    </row>
    <row r="57" spans="2:8">
      <c r="B57" s="49"/>
    </row>
    <row r="58" spans="2:8">
      <c r="B58" s="49"/>
    </row>
    <row r="59" spans="2:8">
      <c r="B59" s="49"/>
    </row>
    <row r="60" spans="2:8">
      <c r="B60" s="49"/>
    </row>
    <row r="61" spans="2:8">
      <c r="B61" s="49"/>
    </row>
    <row r="62" spans="2:8">
      <c r="B62" s="49"/>
    </row>
    <row r="63" spans="2:8">
      <c r="B63" s="50"/>
    </row>
    <row r="64" spans="2:8">
      <c r="B64" s="50"/>
    </row>
    <row r="65" spans="2:2">
      <c r="B65" s="48"/>
    </row>
    <row r="66" spans="2:2">
      <c r="B66" s="48"/>
    </row>
    <row r="67" spans="2:2">
      <c r="B67" s="48"/>
    </row>
    <row r="68" spans="2:2">
      <c r="B68" s="48"/>
    </row>
    <row r="69" spans="2:2">
      <c r="B69" s="48"/>
    </row>
    <row r="70" spans="2:2">
      <c r="B70" s="48"/>
    </row>
    <row r="71" spans="2:2">
      <c r="B71" s="48"/>
    </row>
    <row r="72" spans="2:2">
      <c r="B72" s="48"/>
    </row>
    <row r="73" spans="2:2">
      <c r="B73" s="48"/>
    </row>
    <row r="74" spans="2:2">
      <c r="B74" s="48"/>
    </row>
    <row r="75" spans="2:2">
      <c r="B75" s="48"/>
    </row>
  </sheetData>
  <sheetProtection password="CF35" sheet="1" insertRows="0" selectLockedCells="1"/>
  <mergeCells count="4">
    <mergeCell ref="A9:A10"/>
    <mergeCell ref="C9:E9"/>
    <mergeCell ref="F9:H9"/>
    <mergeCell ref="B9:B10"/>
  </mergeCells>
  <phoneticPr fontId="11" type="noConversion"/>
  <printOptions horizontalCentered="1"/>
  <pageMargins left="0.59055118110236227" right="0.59055118110236227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>&amp;RКИС-ОПП, стр. &amp;P от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J188"/>
  <sheetViews>
    <sheetView topLeftCell="A9" zoomScaleNormal="100" workbookViewId="0">
      <selection activeCell="C13" sqref="C13"/>
    </sheetView>
  </sheetViews>
  <sheetFormatPr defaultColWidth="9.109375" defaultRowHeight="13.2"/>
  <cols>
    <col min="1" max="1" width="54.33203125" style="90" bestFit="1" customWidth="1"/>
    <col min="2" max="2" width="12.5546875" style="16" customWidth="1"/>
    <col min="3" max="3" width="22.6640625" style="90" customWidth="1"/>
    <col min="4" max="8" width="12.6640625" style="90" customWidth="1"/>
    <col min="9" max="9" width="13.88671875" style="90" customWidth="1"/>
    <col min="10" max="16384" width="9.109375" style="47"/>
  </cols>
  <sheetData>
    <row r="1" spans="1:10" ht="18" customHeight="1">
      <c r="G1" s="91"/>
      <c r="I1" s="132" t="s">
        <v>1335</v>
      </c>
    </row>
    <row r="2" spans="1:10" ht="18" customHeight="1">
      <c r="A2" s="35" t="s">
        <v>229</v>
      </c>
      <c r="B2" s="19"/>
      <c r="C2" s="17"/>
      <c r="D2" s="18"/>
      <c r="E2" s="19"/>
      <c r="F2" s="19"/>
    </row>
    <row r="3" spans="1:10" ht="18" customHeight="1">
      <c r="A3" s="23" t="str">
        <f>CONCATENATE("на ",UPPER(dfName))</f>
        <v>на ДФ "АСТРА КЕШ ПЛЮС"</v>
      </c>
      <c r="B3" s="19"/>
      <c r="C3" s="17"/>
      <c r="D3" s="18"/>
      <c r="E3" s="19"/>
      <c r="F3" s="19"/>
      <c r="G3" s="92"/>
      <c r="H3" s="92"/>
      <c r="I3" s="92"/>
    </row>
    <row r="4" spans="1:10" ht="18" customHeight="1">
      <c r="A4" s="39" t="str">
        <f>"за периода "&amp;TEXT(StartDate,"dd.mm.yyyy")&amp;" - "&amp;TEXT(EndDate,"dd.mm.yyyy")</f>
        <v>за периода 01.01.2023 - 30.06.2023</v>
      </c>
      <c r="B4" s="19"/>
      <c r="C4" s="17"/>
      <c r="D4" s="19"/>
      <c r="E4" s="19"/>
      <c r="F4" s="134"/>
      <c r="G4" s="47"/>
      <c r="H4" s="47"/>
    </row>
    <row r="5" spans="1:10" ht="13.5" customHeight="1">
      <c r="A5" s="39"/>
      <c r="B5" s="19"/>
      <c r="C5" s="17"/>
      <c r="D5" s="19"/>
      <c r="E5" s="19"/>
      <c r="F5" s="134"/>
      <c r="G5" s="123" t="s">
        <v>874</v>
      </c>
      <c r="H5" s="128">
        <f>ReportedCompletionDate</f>
        <v>45111</v>
      </c>
    </row>
    <row r="6" spans="1:10" ht="13.5" customHeight="1">
      <c r="A6" s="133"/>
      <c r="C6" s="94"/>
      <c r="D6" s="95"/>
      <c r="E6" s="94"/>
      <c r="G6" s="124" t="s">
        <v>226</v>
      </c>
      <c r="H6" s="53" t="str">
        <f>authorName</f>
        <v>МАРИЯ ХАРДАЛИЕВА</v>
      </c>
      <c r="I6" s="96"/>
    </row>
    <row r="7" spans="1:10" ht="13.5" customHeight="1">
      <c r="A7" s="93"/>
      <c r="C7" s="94"/>
      <c r="D7" s="94"/>
      <c r="E7" s="94"/>
      <c r="G7" s="124" t="s">
        <v>228</v>
      </c>
      <c r="H7" s="55" t="str">
        <f>udManager</f>
        <v>ИВО СТОЯНОВ БЛАГОЕВ</v>
      </c>
      <c r="I7" s="97"/>
    </row>
    <row r="8" spans="1:10" ht="13.5" customHeight="1">
      <c r="A8" s="98"/>
      <c r="C8" s="98"/>
      <c r="D8" s="98"/>
      <c r="E8" s="98"/>
      <c r="F8" s="99"/>
      <c r="G8" s="99"/>
      <c r="H8" s="99"/>
      <c r="I8" s="80" t="s">
        <v>57</v>
      </c>
    </row>
    <row r="9" spans="1:10" ht="26.4" customHeight="1">
      <c r="A9" s="382" t="s">
        <v>41</v>
      </c>
      <c r="B9" s="382" t="s">
        <v>201</v>
      </c>
      <c r="C9" s="382" t="s">
        <v>45</v>
      </c>
      <c r="D9" s="386" t="s">
        <v>42</v>
      </c>
      <c r="E9" s="389"/>
      <c r="F9" s="389"/>
      <c r="G9" s="386" t="s">
        <v>43</v>
      </c>
      <c r="H9" s="387"/>
      <c r="I9" s="382" t="s">
        <v>44</v>
      </c>
      <c r="J9" s="51"/>
    </row>
    <row r="10" spans="1:10" ht="30.75" customHeight="1">
      <c r="A10" s="384"/>
      <c r="B10" s="384" t="s">
        <v>141</v>
      </c>
      <c r="C10" s="388"/>
      <c r="D10" s="382" t="s">
        <v>875</v>
      </c>
      <c r="E10" s="382" t="s">
        <v>46</v>
      </c>
      <c r="F10" s="382" t="s">
        <v>95</v>
      </c>
      <c r="G10" s="382" t="s">
        <v>47</v>
      </c>
      <c r="H10" s="382" t="s">
        <v>48</v>
      </c>
      <c r="I10" s="384"/>
      <c r="J10" s="51"/>
    </row>
    <row r="11" spans="1:10" ht="30.75" customHeight="1">
      <c r="A11" s="385"/>
      <c r="B11" s="385"/>
      <c r="C11" s="385"/>
      <c r="D11" s="383"/>
      <c r="E11" s="385"/>
      <c r="F11" s="383"/>
      <c r="G11" s="383"/>
      <c r="H11" s="383"/>
      <c r="I11" s="383"/>
      <c r="J11" s="51"/>
    </row>
    <row r="12" spans="1:10" s="101" customFormat="1" ht="13.8">
      <c r="A12" s="135" t="s">
        <v>5</v>
      </c>
      <c r="B12" s="40" t="s">
        <v>140</v>
      </c>
      <c r="C12" s="135">
        <v>1</v>
      </c>
      <c r="D12" s="135">
        <v>2</v>
      </c>
      <c r="E12" s="135">
        <v>3</v>
      </c>
      <c r="F12" s="135">
        <v>4</v>
      </c>
      <c r="G12" s="135">
        <v>5</v>
      </c>
      <c r="H12" s="135">
        <v>6</v>
      </c>
      <c r="I12" s="135">
        <v>7</v>
      </c>
      <c r="J12" s="100"/>
    </row>
    <row r="13" spans="1:10" s="101" customFormat="1" ht="13.8">
      <c r="A13" s="102" t="s">
        <v>76</v>
      </c>
      <c r="B13" s="34" t="s">
        <v>818</v>
      </c>
      <c r="C13" s="130"/>
      <c r="D13" s="130"/>
      <c r="E13" s="130"/>
      <c r="F13" s="130"/>
      <c r="G13" s="130"/>
      <c r="H13" s="130"/>
      <c r="I13" s="371">
        <f>SUM(C13:H13)</f>
        <v>0</v>
      </c>
      <c r="J13" s="100"/>
    </row>
    <row r="14" spans="1:10" s="101" customFormat="1" ht="13.8">
      <c r="A14" s="102" t="s">
        <v>49</v>
      </c>
      <c r="B14" s="34" t="s">
        <v>819</v>
      </c>
      <c r="C14" s="371">
        <f>'1-SB'!H11</f>
        <v>11898805</v>
      </c>
      <c r="D14" s="371">
        <f>'1-SB'!H13</f>
        <v>119447</v>
      </c>
      <c r="E14" s="371">
        <f>'1-SB'!H14</f>
        <v>0</v>
      </c>
      <c r="F14" s="371">
        <f>'1-SB'!H15</f>
        <v>0</v>
      </c>
      <c r="G14" s="371">
        <f>'1-SB'!H19+'1-SB'!H21</f>
        <v>4649262</v>
      </c>
      <c r="H14" s="371">
        <f>'1-SB'!H20+'1-SB'!H22</f>
        <v>-3954987</v>
      </c>
      <c r="I14" s="371">
        <f t="shared" ref="I14:I36" si="0">SUM(C14:H14)</f>
        <v>12712527</v>
      </c>
      <c r="J14" s="100"/>
    </row>
    <row r="15" spans="1:10" s="101" customFormat="1" ht="13.8">
      <c r="A15" s="102" t="s">
        <v>50</v>
      </c>
      <c r="B15" s="34" t="s">
        <v>820</v>
      </c>
      <c r="C15" s="372">
        <f t="shared" ref="C15:H15" si="1">SUM(C16:C17)</f>
        <v>0</v>
      </c>
      <c r="D15" s="372">
        <f t="shared" si="1"/>
        <v>0</v>
      </c>
      <c r="E15" s="372">
        <f t="shared" si="1"/>
        <v>0</v>
      </c>
      <c r="F15" s="372">
        <f t="shared" si="1"/>
        <v>0</v>
      </c>
      <c r="G15" s="372">
        <f t="shared" si="1"/>
        <v>0</v>
      </c>
      <c r="H15" s="372">
        <f t="shared" si="1"/>
        <v>0</v>
      </c>
      <c r="I15" s="371">
        <f t="shared" si="0"/>
        <v>0</v>
      </c>
      <c r="J15" s="100"/>
    </row>
    <row r="16" spans="1:10" ht="13.8">
      <c r="A16" s="103" t="s">
        <v>202</v>
      </c>
      <c r="B16" s="34" t="s">
        <v>821</v>
      </c>
      <c r="C16" s="131"/>
      <c r="D16" s="131"/>
      <c r="E16" s="131"/>
      <c r="F16" s="131"/>
      <c r="G16" s="131"/>
      <c r="H16" s="131"/>
      <c r="I16" s="371">
        <f t="shared" si="0"/>
        <v>0</v>
      </c>
      <c r="J16" s="51"/>
    </row>
    <row r="17" spans="1:10" ht="13.8">
      <c r="A17" s="103" t="s">
        <v>912</v>
      </c>
      <c r="B17" s="34" t="s">
        <v>822</v>
      </c>
      <c r="C17" s="131"/>
      <c r="D17" s="131"/>
      <c r="E17" s="131"/>
      <c r="F17" s="131"/>
      <c r="G17" s="131"/>
      <c r="H17" s="131"/>
      <c r="I17" s="371">
        <f t="shared" si="0"/>
        <v>0</v>
      </c>
      <c r="J17" s="51"/>
    </row>
    <row r="18" spans="1:10" ht="13.8">
      <c r="A18" s="102" t="s">
        <v>51</v>
      </c>
      <c r="B18" s="34" t="s">
        <v>823</v>
      </c>
      <c r="C18" s="372">
        <f t="shared" ref="C18:H18" si="2">C14+C15</f>
        <v>11898805</v>
      </c>
      <c r="D18" s="372">
        <f t="shared" si="2"/>
        <v>119447</v>
      </c>
      <c r="E18" s="372">
        <f>E14+E15</f>
        <v>0</v>
      </c>
      <c r="F18" s="372">
        <f t="shared" si="2"/>
        <v>0</v>
      </c>
      <c r="G18" s="372">
        <f t="shared" si="2"/>
        <v>4649262</v>
      </c>
      <c r="H18" s="372">
        <f t="shared" si="2"/>
        <v>-3954987</v>
      </c>
      <c r="I18" s="371">
        <f t="shared" si="0"/>
        <v>12712527</v>
      </c>
      <c r="J18" s="51"/>
    </row>
    <row r="19" spans="1:10" ht="13.8">
      <c r="A19" s="102" t="s">
        <v>127</v>
      </c>
      <c r="B19" s="34" t="s">
        <v>824</v>
      </c>
      <c r="C19" s="372">
        <f t="shared" ref="C19:H19" si="3">SUM(C20:C21)</f>
        <v>0</v>
      </c>
      <c r="D19" s="372">
        <f t="shared" si="3"/>
        <v>0</v>
      </c>
      <c r="E19" s="372">
        <f t="shared" si="3"/>
        <v>0</v>
      </c>
      <c r="F19" s="372">
        <f t="shared" si="3"/>
        <v>0</v>
      </c>
      <c r="G19" s="372">
        <f t="shared" si="3"/>
        <v>0</v>
      </c>
      <c r="H19" s="372">
        <f t="shared" si="3"/>
        <v>0</v>
      </c>
      <c r="I19" s="371">
        <f t="shared" si="0"/>
        <v>0</v>
      </c>
      <c r="J19" s="51"/>
    </row>
    <row r="20" spans="1:10" ht="13.8">
      <c r="A20" s="103" t="s">
        <v>203</v>
      </c>
      <c r="B20" s="34" t="s">
        <v>825</v>
      </c>
      <c r="C20" s="131"/>
      <c r="D20" s="131"/>
      <c r="E20" s="131"/>
      <c r="F20" s="131"/>
      <c r="G20" s="131"/>
      <c r="H20" s="131"/>
      <c r="I20" s="371">
        <f t="shared" si="0"/>
        <v>0</v>
      </c>
      <c r="J20" s="51"/>
    </row>
    <row r="21" spans="1:10" ht="13.8">
      <c r="A21" s="103" t="s">
        <v>204</v>
      </c>
      <c r="B21" s="34" t="s">
        <v>826</v>
      </c>
      <c r="C21" s="131"/>
      <c r="D21" s="131"/>
      <c r="E21" s="131"/>
      <c r="F21" s="131"/>
      <c r="G21" s="131"/>
      <c r="H21" s="131"/>
      <c r="I21" s="371">
        <f t="shared" si="0"/>
        <v>0</v>
      </c>
      <c r="J21" s="51"/>
    </row>
    <row r="22" spans="1:10" ht="13.8">
      <c r="A22" s="102" t="s">
        <v>52</v>
      </c>
      <c r="B22" s="34" t="s">
        <v>827</v>
      </c>
      <c r="C22" s="359"/>
      <c r="D22" s="359"/>
      <c r="E22" s="359"/>
      <c r="F22" s="359"/>
      <c r="G22" s="372">
        <f>'1-SB'!G21</f>
        <v>0</v>
      </c>
      <c r="H22" s="372">
        <f>'1-SB'!G22</f>
        <v>-21910</v>
      </c>
      <c r="I22" s="371">
        <f t="shared" si="0"/>
        <v>-21910</v>
      </c>
      <c r="J22" s="51"/>
    </row>
    <row r="23" spans="1:10" ht="13.8">
      <c r="A23" s="103" t="s">
        <v>53</v>
      </c>
      <c r="B23" s="34" t="s">
        <v>828</v>
      </c>
      <c r="C23" s="373">
        <f t="shared" ref="C23:H23" si="4">SUM(C24:C25)</f>
        <v>0</v>
      </c>
      <c r="D23" s="373">
        <f t="shared" si="4"/>
        <v>0</v>
      </c>
      <c r="E23" s="373">
        <f t="shared" si="4"/>
        <v>0</v>
      </c>
      <c r="F23" s="373">
        <f t="shared" si="4"/>
        <v>0</v>
      </c>
      <c r="G23" s="373">
        <f t="shared" si="4"/>
        <v>0</v>
      </c>
      <c r="H23" s="373">
        <f t="shared" si="4"/>
        <v>0</v>
      </c>
      <c r="I23" s="371">
        <f t="shared" si="0"/>
        <v>0</v>
      </c>
      <c r="J23" s="51"/>
    </row>
    <row r="24" spans="1:10" ht="13.8">
      <c r="A24" s="103" t="s">
        <v>205</v>
      </c>
      <c r="B24" s="34" t="s">
        <v>829</v>
      </c>
      <c r="C24" s="131"/>
      <c r="D24" s="131"/>
      <c r="E24" s="131"/>
      <c r="F24" s="131"/>
      <c r="G24" s="131"/>
      <c r="H24" s="131"/>
      <c r="I24" s="371">
        <f t="shared" si="0"/>
        <v>0</v>
      </c>
      <c r="J24" s="51"/>
    </row>
    <row r="25" spans="1:10" ht="13.8">
      <c r="A25" s="103" t="s">
        <v>206</v>
      </c>
      <c r="B25" s="34" t="s">
        <v>830</v>
      </c>
      <c r="C25" s="131"/>
      <c r="D25" s="131"/>
      <c r="E25" s="131"/>
      <c r="F25" s="131"/>
      <c r="G25" s="131"/>
      <c r="H25" s="131"/>
      <c r="I25" s="371">
        <f t="shared" si="0"/>
        <v>0</v>
      </c>
      <c r="J25" s="51"/>
    </row>
    <row r="26" spans="1:10" ht="13.8">
      <c r="A26" s="103" t="s">
        <v>54</v>
      </c>
      <c r="B26" s="34" t="s">
        <v>831</v>
      </c>
      <c r="C26" s="131"/>
      <c r="D26" s="131"/>
      <c r="E26" s="131"/>
      <c r="F26" s="131"/>
      <c r="G26" s="131"/>
      <c r="H26" s="131"/>
      <c r="I26" s="371">
        <f t="shared" si="0"/>
        <v>0</v>
      </c>
      <c r="J26" s="51"/>
    </row>
    <row r="27" spans="1:10" ht="27.6">
      <c r="A27" s="103" t="s">
        <v>128</v>
      </c>
      <c r="B27" s="34" t="s">
        <v>832</v>
      </c>
      <c r="C27" s="374">
        <f t="shared" ref="C27:H27" si="5">SUM(C28:C29)</f>
        <v>0</v>
      </c>
      <c r="D27" s="374">
        <f t="shared" si="5"/>
        <v>0</v>
      </c>
      <c r="E27" s="374">
        <f t="shared" si="5"/>
        <v>0</v>
      </c>
      <c r="F27" s="374">
        <f t="shared" si="5"/>
        <v>0</v>
      </c>
      <c r="G27" s="374">
        <f t="shared" si="5"/>
        <v>0</v>
      </c>
      <c r="H27" s="374">
        <f t="shared" si="5"/>
        <v>0</v>
      </c>
      <c r="I27" s="371">
        <f t="shared" si="0"/>
        <v>0</v>
      </c>
      <c r="J27" s="51"/>
    </row>
    <row r="28" spans="1:10" ht="13.8">
      <c r="A28" s="103" t="s">
        <v>913</v>
      </c>
      <c r="B28" s="34" t="s">
        <v>833</v>
      </c>
      <c r="C28" s="131"/>
      <c r="D28" s="131"/>
      <c r="E28" s="131"/>
      <c r="F28" s="131"/>
      <c r="G28" s="131"/>
      <c r="H28" s="131"/>
      <c r="I28" s="371">
        <f t="shared" si="0"/>
        <v>0</v>
      </c>
      <c r="J28" s="51"/>
    </row>
    <row r="29" spans="1:10" ht="13.8">
      <c r="A29" s="103" t="s">
        <v>914</v>
      </c>
      <c r="B29" s="34" t="s">
        <v>834</v>
      </c>
      <c r="C29" s="131"/>
      <c r="D29" s="131"/>
      <c r="E29" s="131"/>
      <c r="F29" s="131"/>
      <c r="G29" s="131"/>
      <c r="H29" s="131"/>
      <c r="I29" s="371">
        <f t="shared" si="0"/>
        <v>0</v>
      </c>
      <c r="J29" s="51"/>
    </row>
    <row r="30" spans="1:10" ht="27.6">
      <c r="A30" s="103" t="s">
        <v>129</v>
      </c>
      <c r="B30" s="34" t="s">
        <v>835</v>
      </c>
      <c r="C30" s="374">
        <f t="shared" ref="C30:H30" si="6">SUM(C31:C32)</f>
        <v>0</v>
      </c>
      <c r="D30" s="374">
        <f t="shared" si="6"/>
        <v>0</v>
      </c>
      <c r="E30" s="374">
        <f t="shared" si="6"/>
        <v>0</v>
      </c>
      <c r="F30" s="374">
        <f t="shared" si="6"/>
        <v>0</v>
      </c>
      <c r="G30" s="374">
        <f t="shared" si="6"/>
        <v>0</v>
      </c>
      <c r="H30" s="374">
        <f t="shared" si="6"/>
        <v>0</v>
      </c>
      <c r="I30" s="371">
        <f t="shared" si="0"/>
        <v>0</v>
      </c>
      <c r="J30" s="51"/>
    </row>
    <row r="31" spans="1:10" ht="13.8">
      <c r="A31" s="103" t="s">
        <v>913</v>
      </c>
      <c r="B31" s="34" t="s">
        <v>836</v>
      </c>
      <c r="C31" s="131"/>
      <c r="D31" s="131"/>
      <c r="E31" s="131"/>
      <c r="F31" s="131"/>
      <c r="G31" s="131"/>
      <c r="H31" s="131"/>
      <c r="I31" s="371">
        <f t="shared" si="0"/>
        <v>0</v>
      </c>
      <c r="J31" s="51"/>
    </row>
    <row r="32" spans="1:10" ht="13.8">
      <c r="A32" s="103" t="s">
        <v>914</v>
      </c>
      <c r="B32" s="34" t="s">
        <v>837</v>
      </c>
      <c r="C32" s="131"/>
      <c r="D32" s="131"/>
      <c r="E32" s="131"/>
      <c r="F32" s="131"/>
      <c r="G32" s="131"/>
      <c r="H32" s="131"/>
      <c r="I32" s="371">
        <f t="shared" si="0"/>
        <v>0</v>
      </c>
      <c r="J32" s="51"/>
    </row>
    <row r="33" spans="1:10" ht="13.8">
      <c r="A33" s="103" t="s">
        <v>96</v>
      </c>
      <c r="B33" s="34" t="s">
        <v>838</v>
      </c>
      <c r="C33" s="131"/>
      <c r="D33" s="131"/>
      <c r="E33" s="131"/>
      <c r="F33" s="131"/>
      <c r="G33" s="131"/>
      <c r="H33" s="131"/>
      <c r="I33" s="371">
        <f t="shared" si="0"/>
        <v>0</v>
      </c>
      <c r="J33" s="51"/>
    </row>
    <row r="34" spans="1:10" ht="13.8">
      <c r="A34" s="102" t="s">
        <v>55</v>
      </c>
      <c r="B34" s="34" t="s">
        <v>827</v>
      </c>
      <c r="C34" s="372">
        <f t="shared" ref="C34:H34" si="7">SUM(C18,C19,C22,C23,C26,C27,C30,C33)</f>
        <v>11898805</v>
      </c>
      <c r="D34" s="372">
        <f t="shared" si="7"/>
        <v>119447</v>
      </c>
      <c r="E34" s="372">
        <f t="shared" si="7"/>
        <v>0</v>
      </c>
      <c r="F34" s="372">
        <f t="shared" si="7"/>
        <v>0</v>
      </c>
      <c r="G34" s="372">
        <f t="shared" si="7"/>
        <v>4649262</v>
      </c>
      <c r="H34" s="372">
        <f t="shared" si="7"/>
        <v>-3976897</v>
      </c>
      <c r="I34" s="371">
        <f t="shared" si="0"/>
        <v>12690617</v>
      </c>
      <c r="J34" s="51"/>
    </row>
    <row r="35" spans="1:10" ht="13.8">
      <c r="A35" s="103" t="s">
        <v>104</v>
      </c>
      <c r="B35" s="34" t="s">
        <v>839</v>
      </c>
      <c r="C35" s="131">
        <v>53935</v>
      </c>
      <c r="D35" s="131">
        <v>2285242</v>
      </c>
      <c r="E35" s="131"/>
      <c r="F35" s="131"/>
      <c r="G35" s="131">
        <v>610628</v>
      </c>
      <c r="H35" s="131">
        <v>-2892534</v>
      </c>
      <c r="I35" s="371">
        <f t="shared" si="0"/>
        <v>57271</v>
      </c>
      <c r="J35" s="51"/>
    </row>
    <row r="36" spans="1:10" ht="27.6">
      <c r="A36" s="104" t="s">
        <v>56</v>
      </c>
      <c r="B36" s="34" t="s">
        <v>840</v>
      </c>
      <c r="C36" s="375">
        <f t="shared" ref="C36:H36" si="8">SUM(C34:C35)</f>
        <v>11952740</v>
      </c>
      <c r="D36" s="375">
        <f t="shared" si="8"/>
        <v>2404689</v>
      </c>
      <c r="E36" s="375">
        <f t="shared" si="8"/>
        <v>0</v>
      </c>
      <c r="F36" s="375">
        <f t="shared" si="8"/>
        <v>0</v>
      </c>
      <c r="G36" s="375">
        <f t="shared" si="8"/>
        <v>5259890</v>
      </c>
      <c r="H36" s="375">
        <f t="shared" si="8"/>
        <v>-6869431</v>
      </c>
      <c r="I36" s="371">
        <f t="shared" si="0"/>
        <v>12747888</v>
      </c>
      <c r="J36" s="51"/>
    </row>
    <row r="37" spans="1:10" ht="13.8">
      <c r="B37" s="105"/>
      <c r="J37" s="51"/>
    </row>
    <row r="38" spans="1:10" ht="13.8">
      <c r="B38" s="105"/>
      <c r="J38" s="57"/>
    </row>
    <row r="39" spans="1:10" ht="39" customHeight="1">
      <c r="A39" s="380" t="s">
        <v>1323</v>
      </c>
      <c r="B39" s="381"/>
      <c r="C39" s="381"/>
      <c r="D39" s="381"/>
      <c r="E39" s="381"/>
      <c r="F39" s="381"/>
      <c r="G39" s="381"/>
      <c r="H39" s="381"/>
      <c r="I39" s="381"/>
      <c r="J39" s="57"/>
    </row>
    <row r="40" spans="1:10" ht="13.8">
      <c r="A40" s="163"/>
      <c r="B40" s="163"/>
      <c r="C40" s="163"/>
      <c r="D40" s="163"/>
      <c r="E40" s="163"/>
      <c r="F40" s="163"/>
      <c r="G40" s="163"/>
      <c r="H40" s="163"/>
      <c r="I40" s="107"/>
      <c r="J40" s="51"/>
    </row>
    <row r="41" spans="1:10" ht="13.8">
      <c r="A41" s="163"/>
      <c r="B41" s="163"/>
      <c r="C41" s="163"/>
      <c r="D41" s="163"/>
      <c r="E41" s="163"/>
      <c r="F41" s="163"/>
      <c r="G41" s="163"/>
      <c r="H41" s="163"/>
      <c r="I41" s="107"/>
      <c r="J41" s="51"/>
    </row>
    <row r="42" spans="1:10" ht="40.950000000000003" customHeight="1">
      <c r="J42" s="51"/>
    </row>
    <row r="43" spans="1:10" ht="13.8">
      <c r="A43" s="106"/>
      <c r="B43" s="105"/>
      <c r="C43" s="106"/>
      <c r="D43" s="106"/>
      <c r="E43" s="106"/>
      <c r="F43" s="106"/>
      <c r="G43" s="106"/>
      <c r="H43" s="106"/>
      <c r="I43" s="106"/>
      <c r="J43" s="51"/>
    </row>
    <row r="44" spans="1:10" ht="13.8">
      <c r="A44" s="106"/>
      <c r="B44" s="105"/>
      <c r="C44" s="106"/>
      <c r="D44" s="106"/>
      <c r="E44" s="106"/>
      <c r="F44" s="106"/>
      <c r="G44" s="106"/>
      <c r="H44" s="106"/>
      <c r="I44" s="106"/>
      <c r="J44" s="51"/>
    </row>
    <row r="45" spans="1:10" ht="13.8">
      <c r="A45" s="106"/>
      <c r="B45" s="105"/>
      <c r="C45" s="106"/>
      <c r="D45" s="106"/>
      <c r="E45" s="106"/>
      <c r="F45" s="106"/>
      <c r="G45" s="106"/>
      <c r="H45" s="106"/>
      <c r="I45" s="106"/>
      <c r="J45" s="51"/>
    </row>
    <row r="46" spans="1:10" ht="13.8">
      <c r="A46" s="106"/>
      <c r="B46" s="20"/>
      <c r="C46" s="106"/>
      <c r="D46" s="106"/>
      <c r="E46" s="106"/>
      <c r="F46" s="106"/>
      <c r="G46" s="106"/>
      <c r="H46" s="106"/>
      <c r="I46" s="106"/>
      <c r="J46" s="51"/>
    </row>
    <row r="47" spans="1:10" ht="13.8">
      <c r="A47" s="106"/>
      <c r="C47" s="106"/>
      <c r="D47" s="106"/>
      <c r="E47" s="106"/>
      <c r="F47" s="106"/>
      <c r="G47" s="106"/>
      <c r="H47" s="106"/>
      <c r="I47" s="106"/>
      <c r="J47" s="51"/>
    </row>
    <row r="48" spans="1:10" ht="13.8">
      <c r="A48" s="106"/>
      <c r="C48" s="106"/>
      <c r="D48" s="106"/>
      <c r="E48" s="106"/>
      <c r="F48" s="106"/>
      <c r="G48" s="106"/>
      <c r="H48" s="106"/>
      <c r="I48" s="106"/>
      <c r="J48" s="51"/>
    </row>
    <row r="49" spans="1:10" ht="13.8">
      <c r="A49" s="106"/>
      <c r="C49" s="106"/>
      <c r="D49" s="106"/>
      <c r="E49" s="106"/>
      <c r="F49" s="106"/>
      <c r="G49" s="106"/>
      <c r="H49" s="106"/>
      <c r="I49" s="106"/>
      <c r="J49" s="51"/>
    </row>
    <row r="50" spans="1:10" ht="13.8">
      <c r="A50" s="106"/>
      <c r="B50" s="21"/>
      <c r="C50" s="106"/>
      <c r="D50" s="106"/>
      <c r="E50" s="106"/>
      <c r="F50" s="106"/>
      <c r="G50" s="106"/>
      <c r="H50" s="106"/>
      <c r="I50" s="106"/>
      <c r="J50" s="51"/>
    </row>
    <row r="51" spans="1:10" ht="13.8">
      <c r="A51" s="106"/>
      <c r="C51" s="106"/>
      <c r="D51" s="106"/>
      <c r="E51" s="106"/>
      <c r="F51" s="106"/>
      <c r="G51" s="106"/>
      <c r="H51" s="106"/>
      <c r="I51" s="106"/>
      <c r="J51" s="51"/>
    </row>
    <row r="52" spans="1:10" ht="13.8">
      <c r="A52" s="106"/>
      <c r="B52" s="21"/>
      <c r="C52" s="106"/>
      <c r="D52" s="106"/>
      <c r="E52" s="106"/>
      <c r="F52" s="106"/>
      <c r="G52" s="106"/>
      <c r="H52" s="106"/>
      <c r="I52" s="106"/>
      <c r="J52" s="51"/>
    </row>
    <row r="53" spans="1:10" ht="13.8">
      <c r="A53" s="106"/>
      <c r="B53" s="21"/>
      <c r="C53" s="106"/>
      <c r="D53" s="106"/>
      <c r="E53" s="106"/>
      <c r="F53" s="106"/>
      <c r="G53" s="106"/>
      <c r="H53" s="106"/>
      <c r="I53" s="106"/>
      <c r="J53" s="51"/>
    </row>
    <row r="54" spans="1:10" ht="13.8">
      <c r="A54" s="106"/>
      <c r="B54" s="21"/>
      <c r="C54" s="106"/>
      <c r="D54" s="106"/>
      <c r="E54" s="106"/>
      <c r="F54" s="106"/>
      <c r="G54" s="106"/>
      <c r="H54" s="106"/>
      <c r="I54" s="106"/>
      <c r="J54" s="51"/>
    </row>
    <row r="55" spans="1:10" ht="13.8">
      <c r="A55" s="106"/>
      <c r="B55" s="21"/>
      <c r="C55" s="106"/>
      <c r="D55" s="106"/>
      <c r="E55" s="106"/>
      <c r="F55" s="106"/>
      <c r="G55" s="106"/>
      <c r="H55" s="106"/>
      <c r="I55" s="106"/>
      <c r="J55" s="51"/>
    </row>
    <row r="56" spans="1:10" ht="13.8">
      <c r="A56" s="106"/>
      <c r="B56" s="21"/>
      <c r="C56" s="106"/>
      <c r="D56" s="106"/>
      <c r="E56" s="106"/>
      <c r="F56" s="106"/>
      <c r="G56" s="106"/>
      <c r="H56" s="106"/>
      <c r="I56" s="106"/>
      <c r="J56" s="51"/>
    </row>
    <row r="57" spans="1:10" ht="13.8">
      <c r="A57" s="106"/>
      <c r="B57" s="21"/>
      <c r="C57" s="106"/>
      <c r="D57" s="106"/>
      <c r="E57" s="106"/>
      <c r="F57" s="106"/>
      <c r="G57" s="106"/>
      <c r="H57" s="106"/>
      <c r="I57" s="106"/>
      <c r="J57" s="51"/>
    </row>
    <row r="58" spans="1:10" ht="13.8">
      <c r="A58" s="106"/>
      <c r="B58" s="21"/>
      <c r="C58" s="106"/>
      <c r="D58" s="106"/>
      <c r="E58" s="106"/>
      <c r="F58" s="106"/>
      <c r="G58" s="106"/>
      <c r="H58" s="106"/>
      <c r="I58" s="106"/>
      <c r="J58" s="51"/>
    </row>
    <row r="59" spans="1:10" ht="13.8">
      <c r="A59" s="106"/>
      <c r="B59" s="21"/>
      <c r="C59" s="106"/>
      <c r="D59" s="106"/>
      <c r="E59" s="106"/>
      <c r="F59" s="106"/>
      <c r="G59" s="106"/>
      <c r="H59" s="106"/>
      <c r="I59" s="106"/>
      <c r="J59" s="51"/>
    </row>
    <row r="60" spans="1:10" ht="13.8">
      <c r="A60" s="106"/>
      <c r="B60" s="22"/>
      <c r="C60" s="106"/>
      <c r="D60" s="106"/>
      <c r="E60" s="106"/>
      <c r="F60" s="106"/>
      <c r="G60" s="106"/>
      <c r="H60" s="106"/>
      <c r="I60" s="106"/>
      <c r="J60" s="51"/>
    </row>
    <row r="61" spans="1:10" ht="13.8">
      <c r="A61" s="106"/>
      <c r="B61" s="22"/>
      <c r="C61" s="106"/>
      <c r="D61" s="106"/>
      <c r="E61" s="106"/>
      <c r="F61" s="106"/>
      <c r="G61" s="106"/>
      <c r="H61" s="106"/>
      <c r="I61" s="106"/>
      <c r="J61" s="51"/>
    </row>
    <row r="62" spans="1:10" ht="13.8">
      <c r="A62" s="106"/>
      <c r="B62" s="20"/>
      <c r="C62" s="106"/>
      <c r="D62" s="106"/>
      <c r="E62" s="106"/>
      <c r="F62" s="106"/>
      <c r="G62" s="106"/>
      <c r="H62" s="106"/>
      <c r="I62" s="106"/>
      <c r="J62" s="51"/>
    </row>
    <row r="63" spans="1:10" ht="13.8">
      <c r="A63" s="106"/>
      <c r="B63" s="20"/>
      <c r="C63" s="106"/>
      <c r="D63" s="106"/>
      <c r="E63" s="106"/>
      <c r="F63" s="106"/>
      <c r="G63" s="106"/>
      <c r="H63" s="106"/>
      <c r="I63" s="106"/>
      <c r="J63" s="51"/>
    </row>
    <row r="64" spans="1:10" ht="13.8">
      <c r="A64" s="106"/>
      <c r="B64" s="20"/>
      <c r="C64" s="106"/>
      <c r="D64" s="106"/>
      <c r="E64" s="106"/>
      <c r="F64" s="106"/>
      <c r="G64" s="106"/>
      <c r="H64" s="106"/>
      <c r="I64" s="106"/>
      <c r="J64" s="51"/>
    </row>
    <row r="65" spans="1:10" ht="13.8">
      <c r="A65" s="106"/>
      <c r="B65" s="20"/>
      <c r="C65" s="106"/>
      <c r="D65" s="106"/>
      <c r="E65" s="106"/>
      <c r="F65" s="106"/>
      <c r="G65" s="106"/>
      <c r="H65" s="106"/>
      <c r="I65" s="106"/>
      <c r="J65" s="51"/>
    </row>
    <row r="66" spans="1:10" ht="13.8">
      <c r="A66" s="106"/>
      <c r="B66" s="20"/>
      <c r="C66" s="106"/>
      <c r="D66" s="106"/>
      <c r="E66" s="106"/>
      <c r="F66" s="106"/>
      <c r="G66" s="106"/>
      <c r="H66" s="106"/>
      <c r="I66" s="106"/>
      <c r="J66" s="51"/>
    </row>
    <row r="67" spans="1:10" ht="13.8">
      <c r="A67" s="106"/>
      <c r="B67" s="20"/>
      <c r="C67" s="106"/>
      <c r="D67" s="106"/>
      <c r="E67" s="106"/>
      <c r="F67" s="106"/>
      <c r="G67" s="106"/>
      <c r="H67" s="106"/>
      <c r="I67" s="106"/>
      <c r="J67" s="51"/>
    </row>
    <row r="68" spans="1:10" ht="13.8">
      <c r="A68" s="106"/>
      <c r="B68" s="20"/>
      <c r="C68" s="106"/>
      <c r="D68" s="106"/>
      <c r="E68" s="106"/>
      <c r="F68" s="106"/>
      <c r="G68" s="106"/>
      <c r="H68" s="106"/>
      <c r="I68" s="106"/>
      <c r="J68" s="51"/>
    </row>
    <row r="69" spans="1:10" ht="13.8">
      <c r="A69" s="106"/>
      <c r="B69" s="20"/>
      <c r="C69" s="106"/>
      <c r="D69" s="106"/>
      <c r="E69" s="106"/>
      <c r="F69" s="106"/>
      <c r="G69" s="106"/>
      <c r="H69" s="106"/>
      <c r="I69" s="106"/>
      <c r="J69" s="51"/>
    </row>
    <row r="70" spans="1:10" ht="13.8">
      <c r="A70" s="106"/>
      <c r="B70" s="20"/>
      <c r="C70" s="106"/>
      <c r="D70" s="106"/>
      <c r="E70" s="106"/>
      <c r="F70" s="106"/>
      <c r="G70" s="106"/>
      <c r="H70" s="106"/>
      <c r="I70" s="106"/>
      <c r="J70" s="51"/>
    </row>
    <row r="71" spans="1:10" ht="13.8">
      <c r="A71" s="106"/>
      <c r="B71" s="20"/>
      <c r="C71" s="106"/>
      <c r="D71" s="106"/>
      <c r="E71" s="106"/>
      <c r="F71" s="106"/>
      <c r="G71" s="106"/>
      <c r="H71" s="106"/>
      <c r="I71" s="106"/>
      <c r="J71" s="51"/>
    </row>
    <row r="72" spans="1:10" ht="13.8">
      <c r="A72" s="106"/>
      <c r="B72" s="20"/>
      <c r="C72" s="106"/>
      <c r="D72" s="106"/>
      <c r="E72" s="106"/>
      <c r="F72" s="106"/>
      <c r="G72" s="106"/>
      <c r="H72" s="106"/>
      <c r="I72" s="106"/>
      <c r="J72" s="51"/>
    </row>
    <row r="73" spans="1:10" ht="13.8">
      <c r="A73" s="106"/>
      <c r="C73" s="106"/>
      <c r="D73" s="106"/>
      <c r="E73" s="106"/>
      <c r="F73" s="106"/>
      <c r="G73" s="106"/>
      <c r="H73" s="106"/>
      <c r="I73" s="106"/>
      <c r="J73" s="51"/>
    </row>
    <row r="74" spans="1:10" ht="13.8">
      <c r="A74" s="106"/>
      <c r="C74" s="106"/>
      <c r="D74" s="106"/>
      <c r="E74" s="106"/>
      <c r="F74" s="106"/>
      <c r="G74" s="106"/>
      <c r="H74" s="106"/>
      <c r="I74" s="106"/>
      <c r="J74" s="51"/>
    </row>
    <row r="75" spans="1:10" ht="13.8">
      <c r="A75" s="106"/>
      <c r="C75" s="106"/>
      <c r="D75" s="106"/>
      <c r="E75" s="106"/>
      <c r="F75" s="106"/>
      <c r="G75" s="106"/>
      <c r="H75" s="106"/>
      <c r="I75" s="106"/>
      <c r="J75" s="51"/>
    </row>
    <row r="76" spans="1:10" ht="13.8">
      <c r="A76" s="106"/>
      <c r="C76" s="106"/>
      <c r="D76" s="106"/>
      <c r="E76" s="106"/>
      <c r="F76" s="106"/>
      <c r="G76" s="106"/>
      <c r="H76" s="106"/>
      <c r="I76" s="106"/>
      <c r="J76" s="51"/>
    </row>
    <row r="77" spans="1:10" ht="13.8">
      <c r="A77" s="106"/>
      <c r="C77" s="106"/>
      <c r="D77" s="106"/>
      <c r="E77" s="106"/>
      <c r="F77" s="106"/>
      <c r="G77" s="106"/>
      <c r="H77" s="106"/>
      <c r="I77" s="106"/>
      <c r="J77" s="51"/>
    </row>
    <row r="78" spans="1:10" ht="13.8">
      <c r="A78" s="106"/>
      <c r="C78" s="106"/>
      <c r="D78" s="106"/>
      <c r="E78" s="106"/>
      <c r="F78" s="106"/>
      <c r="G78" s="106"/>
      <c r="H78" s="106"/>
      <c r="I78" s="106"/>
      <c r="J78" s="51"/>
    </row>
    <row r="79" spans="1:10" ht="13.8">
      <c r="A79" s="106"/>
      <c r="C79" s="106"/>
      <c r="D79" s="106"/>
      <c r="E79" s="106"/>
      <c r="F79" s="106"/>
      <c r="G79" s="106"/>
      <c r="H79" s="106"/>
      <c r="I79" s="106"/>
      <c r="J79" s="51"/>
    </row>
    <row r="80" spans="1:10" ht="13.8">
      <c r="A80" s="106"/>
      <c r="C80" s="106"/>
      <c r="D80" s="106"/>
      <c r="E80" s="106"/>
      <c r="F80" s="106"/>
      <c r="G80" s="106"/>
      <c r="H80" s="106"/>
      <c r="I80" s="106"/>
      <c r="J80" s="51"/>
    </row>
    <row r="81" spans="1:10" ht="13.8">
      <c r="A81" s="106"/>
      <c r="C81" s="106"/>
      <c r="D81" s="106"/>
      <c r="E81" s="106"/>
      <c r="F81" s="106"/>
      <c r="G81" s="106"/>
      <c r="H81" s="106"/>
      <c r="I81" s="106"/>
      <c r="J81" s="51"/>
    </row>
    <row r="82" spans="1:10" ht="13.8">
      <c r="A82" s="106"/>
      <c r="C82" s="106"/>
      <c r="D82" s="106"/>
      <c r="E82" s="106"/>
      <c r="F82" s="106"/>
      <c r="G82" s="106"/>
      <c r="H82" s="106"/>
      <c r="I82" s="106"/>
      <c r="J82" s="51"/>
    </row>
    <row r="83" spans="1:10" ht="13.8">
      <c r="A83" s="106"/>
      <c r="C83" s="106"/>
      <c r="D83" s="106"/>
      <c r="E83" s="106"/>
      <c r="F83" s="106"/>
      <c r="G83" s="106"/>
      <c r="H83" s="106"/>
      <c r="I83" s="106"/>
      <c r="J83" s="51"/>
    </row>
    <row r="84" spans="1:10" ht="13.8">
      <c r="A84" s="106"/>
      <c r="C84" s="106"/>
      <c r="D84" s="106"/>
      <c r="E84" s="106"/>
      <c r="F84" s="106"/>
      <c r="G84" s="106"/>
      <c r="H84" s="106"/>
      <c r="I84" s="106"/>
      <c r="J84" s="51"/>
    </row>
    <row r="85" spans="1:10" ht="13.8">
      <c r="A85" s="106"/>
      <c r="C85" s="106"/>
      <c r="D85" s="106"/>
      <c r="E85" s="106"/>
      <c r="F85" s="106"/>
      <c r="G85" s="106"/>
      <c r="H85" s="106"/>
      <c r="I85" s="106"/>
      <c r="J85" s="51"/>
    </row>
    <row r="86" spans="1:10" ht="13.8">
      <c r="A86" s="106"/>
      <c r="C86" s="106"/>
      <c r="D86" s="106"/>
      <c r="E86" s="106"/>
      <c r="F86" s="106"/>
      <c r="G86" s="106"/>
      <c r="H86" s="106"/>
      <c r="I86" s="106"/>
      <c r="J86" s="51"/>
    </row>
    <row r="87" spans="1:10" ht="13.8">
      <c r="A87" s="106"/>
      <c r="C87" s="106"/>
      <c r="D87" s="106"/>
      <c r="E87" s="106"/>
      <c r="F87" s="106"/>
      <c r="G87" s="106"/>
      <c r="H87" s="106"/>
      <c r="I87" s="106"/>
      <c r="J87" s="51"/>
    </row>
    <row r="88" spans="1:10" ht="13.8">
      <c r="A88" s="106"/>
      <c r="C88" s="106"/>
      <c r="D88" s="106"/>
      <c r="E88" s="106"/>
      <c r="F88" s="106"/>
      <c r="G88" s="106"/>
      <c r="H88" s="106"/>
      <c r="I88" s="106"/>
      <c r="J88" s="51"/>
    </row>
    <row r="89" spans="1:10" ht="13.8">
      <c r="A89" s="106"/>
      <c r="C89" s="106"/>
      <c r="D89" s="106"/>
      <c r="E89" s="106"/>
      <c r="F89" s="106"/>
      <c r="G89" s="106"/>
      <c r="H89" s="106"/>
      <c r="I89" s="106"/>
      <c r="J89" s="51"/>
    </row>
    <row r="90" spans="1:10" ht="13.8">
      <c r="A90" s="106"/>
      <c r="C90" s="106"/>
      <c r="D90" s="106"/>
      <c r="E90" s="106"/>
      <c r="F90" s="106"/>
      <c r="G90" s="106"/>
      <c r="H90" s="106"/>
      <c r="I90" s="106"/>
      <c r="J90" s="51"/>
    </row>
    <row r="91" spans="1:10" ht="13.8">
      <c r="A91" s="106"/>
      <c r="C91" s="106"/>
      <c r="D91" s="106"/>
      <c r="E91" s="106"/>
      <c r="F91" s="106"/>
      <c r="G91" s="106"/>
      <c r="H91" s="106"/>
      <c r="I91" s="106"/>
      <c r="J91" s="51"/>
    </row>
    <row r="92" spans="1:10" ht="13.8">
      <c r="A92" s="106"/>
      <c r="C92" s="106"/>
      <c r="D92" s="106"/>
      <c r="E92" s="106"/>
      <c r="F92" s="106"/>
      <c r="G92" s="106"/>
      <c r="H92" s="106"/>
      <c r="I92" s="106"/>
      <c r="J92" s="51"/>
    </row>
    <row r="93" spans="1:10" ht="13.8">
      <c r="A93" s="106"/>
      <c r="C93" s="106"/>
      <c r="D93" s="106"/>
      <c r="E93" s="106"/>
      <c r="F93" s="106"/>
      <c r="G93" s="106"/>
      <c r="H93" s="106"/>
      <c r="I93" s="106"/>
      <c r="J93" s="51"/>
    </row>
    <row r="94" spans="1:10" ht="13.8">
      <c r="A94" s="106"/>
      <c r="C94" s="106"/>
      <c r="D94" s="106"/>
      <c r="E94" s="106"/>
      <c r="F94" s="106"/>
      <c r="G94" s="106"/>
      <c r="H94" s="106"/>
      <c r="I94" s="106"/>
      <c r="J94" s="51"/>
    </row>
    <row r="95" spans="1:10" ht="13.8">
      <c r="A95" s="106"/>
      <c r="C95" s="106"/>
      <c r="D95" s="106"/>
      <c r="E95" s="106"/>
      <c r="F95" s="106"/>
      <c r="G95" s="106"/>
      <c r="H95" s="106"/>
      <c r="I95" s="106"/>
      <c r="J95" s="51"/>
    </row>
    <row r="96" spans="1:10" ht="13.8">
      <c r="A96" s="106"/>
      <c r="C96" s="106"/>
      <c r="D96" s="106"/>
      <c r="E96" s="106"/>
      <c r="F96" s="106"/>
      <c r="G96" s="106"/>
      <c r="H96" s="106"/>
      <c r="I96" s="106"/>
      <c r="J96" s="51"/>
    </row>
    <row r="97" spans="1:10" ht="13.8">
      <c r="A97" s="106"/>
      <c r="C97" s="106"/>
      <c r="D97" s="106"/>
      <c r="E97" s="106"/>
      <c r="F97" s="106"/>
      <c r="G97" s="106"/>
      <c r="H97" s="106"/>
      <c r="I97" s="106"/>
      <c r="J97" s="51"/>
    </row>
    <row r="98" spans="1:10" ht="13.8">
      <c r="A98" s="106"/>
      <c r="C98" s="106"/>
      <c r="D98" s="106"/>
      <c r="E98" s="106"/>
      <c r="F98" s="106"/>
      <c r="G98" s="106"/>
      <c r="H98" s="106"/>
      <c r="I98" s="106"/>
      <c r="J98" s="51"/>
    </row>
    <row r="99" spans="1:10" ht="13.8">
      <c r="A99" s="106"/>
      <c r="C99" s="106"/>
      <c r="D99" s="106"/>
      <c r="E99" s="106"/>
      <c r="F99" s="106"/>
      <c r="G99" s="106"/>
      <c r="H99" s="106"/>
      <c r="I99" s="106"/>
      <c r="J99" s="51"/>
    </row>
    <row r="100" spans="1:10" ht="13.8">
      <c r="A100" s="106"/>
      <c r="C100" s="106"/>
      <c r="D100" s="106"/>
      <c r="E100" s="106"/>
      <c r="F100" s="106"/>
      <c r="G100" s="106"/>
      <c r="H100" s="106"/>
      <c r="I100" s="106"/>
      <c r="J100" s="51"/>
    </row>
    <row r="101" spans="1:10" ht="13.8">
      <c r="A101" s="106"/>
      <c r="C101" s="106"/>
      <c r="D101" s="106"/>
      <c r="E101" s="106"/>
      <c r="F101" s="106"/>
      <c r="G101" s="106"/>
      <c r="H101" s="106"/>
      <c r="I101" s="106"/>
      <c r="J101" s="51"/>
    </row>
    <row r="102" spans="1:10" ht="13.8">
      <c r="A102" s="106"/>
      <c r="C102" s="106"/>
      <c r="D102" s="106"/>
      <c r="E102" s="106"/>
      <c r="F102" s="106"/>
      <c r="G102" s="106"/>
      <c r="H102" s="106"/>
      <c r="I102" s="106"/>
      <c r="J102" s="51"/>
    </row>
    <row r="103" spans="1:10" ht="13.8">
      <c r="A103" s="106"/>
      <c r="C103" s="106"/>
      <c r="D103" s="106"/>
      <c r="E103" s="106"/>
      <c r="F103" s="106"/>
      <c r="G103" s="106"/>
      <c r="H103" s="106"/>
      <c r="I103" s="106"/>
      <c r="J103" s="51"/>
    </row>
    <row r="104" spans="1:10" ht="13.8">
      <c r="A104" s="106"/>
      <c r="C104" s="106"/>
      <c r="D104" s="106"/>
      <c r="E104" s="106"/>
      <c r="F104" s="106"/>
      <c r="G104" s="106"/>
      <c r="H104" s="106"/>
      <c r="I104" s="106"/>
      <c r="J104" s="51"/>
    </row>
    <row r="105" spans="1:10" ht="13.8">
      <c r="A105" s="106"/>
      <c r="C105" s="106"/>
      <c r="D105" s="106"/>
      <c r="E105" s="106"/>
      <c r="F105" s="106"/>
      <c r="G105" s="106"/>
      <c r="H105" s="106"/>
      <c r="I105" s="106"/>
      <c r="J105" s="51"/>
    </row>
    <row r="106" spans="1:10" ht="13.8">
      <c r="A106" s="106"/>
      <c r="C106" s="106"/>
      <c r="D106" s="106"/>
      <c r="E106" s="106"/>
      <c r="F106" s="106"/>
      <c r="G106" s="106"/>
      <c r="H106" s="106"/>
      <c r="I106" s="106"/>
      <c r="J106" s="51"/>
    </row>
    <row r="107" spans="1:10" ht="13.8">
      <c r="A107" s="106"/>
      <c r="C107" s="106"/>
      <c r="D107" s="106"/>
      <c r="E107" s="106"/>
      <c r="F107" s="106"/>
      <c r="G107" s="106"/>
      <c r="H107" s="106"/>
      <c r="I107" s="106"/>
      <c r="J107" s="51"/>
    </row>
    <row r="108" spans="1:10" ht="13.8">
      <c r="A108" s="106"/>
      <c r="C108" s="106"/>
      <c r="D108" s="106"/>
      <c r="E108" s="106"/>
      <c r="F108" s="106"/>
      <c r="G108" s="106"/>
      <c r="H108" s="106"/>
      <c r="I108" s="106"/>
      <c r="J108" s="51"/>
    </row>
    <row r="109" spans="1:10" ht="13.8">
      <c r="A109" s="106"/>
      <c r="C109" s="106"/>
      <c r="D109" s="106"/>
      <c r="E109" s="106"/>
      <c r="F109" s="106"/>
      <c r="G109" s="106"/>
      <c r="H109" s="106"/>
      <c r="I109" s="106"/>
      <c r="J109" s="51"/>
    </row>
    <row r="110" spans="1:10" ht="13.8">
      <c r="A110" s="106"/>
      <c r="C110" s="106"/>
      <c r="D110" s="106"/>
      <c r="E110" s="106"/>
      <c r="F110" s="106"/>
      <c r="G110" s="106"/>
      <c r="H110" s="106"/>
      <c r="I110" s="106"/>
      <c r="J110" s="51"/>
    </row>
    <row r="111" spans="1:10" ht="13.8">
      <c r="A111" s="106"/>
      <c r="C111" s="106"/>
      <c r="D111" s="106"/>
      <c r="E111" s="106"/>
      <c r="F111" s="106"/>
      <c r="G111" s="106"/>
      <c r="H111" s="106"/>
      <c r="I111" s="106"/>
      <c r="J111" s="51"/>
    </row>
    <row r="112" spans="1:10" ht="13.8">
      <c r="A112" s="106"/>
      <c r="C112" s="106"/>
      <c r="D112" s="106"/>
      <c r="E112" s="106"/>
      <c r="F112" s="106"/>
      <c r="G112" s="106"/>
      <c r="H112" s="106"/>
      <c r="I112" s="106"/>
      <c r="J112" s="51"/>
    </row>
    <row r="113" spans="1:10" ht="13.8">
      <c r="A113" s="106"/>
      <c r="C113" s="106"/>
      <c r="D113" s="106"/>
      <c r="E113" s="106"/>
      <c r="F113" s="106"/>
      <c r="G113" s="106"/>
      <c r="H113" s="106"/>
      <c r="I113" s="106"/>
      <c r="J113" s="51"/>
    </row>
    <row r="114" spans="1:10" ht="13.8">
      <c r="A114" s="106"/>
      <c r="C114" s="106"/>
      <c r="D114" s="106"/>
      <c r="E114" s="106"/>
      <c r="F114" s="106"/>
      <c r="G114" s="106"/>
      <c r="H114" s="106"/>
      <c r="I114" s="106"/>
      <c r="J114" s="51"/>
    </row>
    <row r="115" spans="1:10" ht="13.8">
      <c r="A115" s="106"/>
      <c r="C115" s="106"/>
      <c r="D115" s="106"/>
      <c r="E115" s="106"/>
      <c r="F115" s="106"/>
      <c r="G115" s="106"/>
      <c r="H115" s="106"/>
      <c r="I115" s="106"/>
      <c r="J115" s="51"/>
    </row>
    <row r="116" spans="1:10" ht="13.8">
      <c r="A116" s="106"/>
      <c r="C116" s="106"/>
      <c r="D116" s="106"/>
      <c r="E116" s="106"/>
      <c r="F116" s="106"/>
      <c r="G116" s="106"/>
      <c r="H116" s="106"/>
      <c r="I116" s="106"/>
      <c r="J116" s="51"/>
    </row>
    <row r="117" spans="1:10" ht="13.8">
      <c r="A117" s="106"/>
      <c r="C117" s="106"/>
      <c r="D117" s="106"/>
      <c r="E117" s="106"/>
      <c r="F117" s="106"/>
      <c r="G117" s="106"/>
      <c r="H117" s="106"/>
      <c r="I117" s="106"/>
      <c r="J117" s="51"/>
    </row>
    <row r="118" spans="1:10" ht="13.8">
      <c r="A118" s="106"/>
      <c r="C118" s="106"/>
      <c r="D118" s="106"/>
      <c r="E118" s="106"/>
      <c r="F118" s="106"/>
      <c r="G118" s="106"/>
      <c r="H118" s="106"/>
      <c r="I118" s="106"/>
      <c r="J118" s="51"/>
    </row>
    <row r="119" spans="1:10" ht="13.8">
      <c r="A119" s="106"/>
      <c r="C119" s="106"/>
      <c r="D119" s="106"/>
      <c r="E119" s="106"/>
      <c r="F119" s="106"/>
      <c r="G119" s="106"/>
      <c r="H119" s="106"/>
      <c r="I119" s="106"/>
      <c r="J119" s="51"/>
    </row>
    <row r="120" spans="1:10" ht="13.8">
      <c r="A120" s="106"/>
      <c r="C120" s="106"/>
      <c r="D120" s="106"/>
      <c r="E120" s="106"/>
      <c r="F120" s="106"/>
      <c r="G120" s="106"/>
      <c r="H120" s="106"/>
      <c r="I120" s="106"/>
      <c r="J120" s="51"/>
    </row>
    <row r="121" spans="1:10" ht="13.8">
      <c r="A121" s="106"/>
      <c r="C121" s="106"/>
      <c r="D121" s="106"/>
      <c r="E121" s="106"/>
      <c r="F121" s="106"/>
      <c r="G121" s="106"/>
      <c r="H121" s="106"/>
      <c r="I121" s="106"/>
      <c r="J121" s="51"/>
    </row>
    <row r="122" spans="1:10" ht="13.8">
      <c r="A122" s="106"/>
      <c r="C122" s="106"/>
      <c r="D122" s="106"/>
      <c r="E122" s="106"/>
      <c r="F122" s="106"/>
      <c r="G122" s="106"/>
      <c r="H122" s="106"/>
      <c r="I122" s="106"/>
      <c r="J122" s="51"/>
    </row>
    <row r="123" spans="1:10" ht="13.8">
      <c r="A123" s="106"/>
      <c r="C123" s="106"/>
      <c r="D123" s="106"/>
      <c r="E123" s="106"/>
      <c r="F123" s="106"/>
      <c r="G123" s="106"/>
      <c r="H123" s="106"/>
      <c r="I123" s="106"/>
      <c r="J123" s="51"/>
    </row>
    <row r="124" spans="1:10" ht="13.8">
      <c r="A124" s="106"/>
      <c r="C124" s="106"/>
      <c r="D124" s="106"/>
      <c r="E124" s="106"/>
      <c r="F124" s="106"/>
      <c r="G124" s="106"/>
      <c r="H124" s="106"/>
      <c r="I124" s="106"/>
      <c r="J124" s="51"/>
    </row>
    <row r="125" spans="1:10" ht="13.8">
      <c r="A125" s="106"/>
      <c r="C125" s="106"/>
      <c r="D125" s="106"/>
      <c r="E125" s="106"/>
      <c r="F125" s="106"/>
      <c r="G125" s="106"/>
      <c r="H125" s="106"/>
      <c r="I125" s="106"/>
      <c r="J125" s="51"/>
    </row>
    <row r="126" spans="1:10" ht="13.8">
      <c r="A126" s="106"/>
      <c r="C126" s="106"/>
      <c r="D126" s="106"/>
      <c r="E126" s="106"/>
      <c r="F126" s="106"/>
      <c r="G126" s="106"/>
      <c r="H126" s="106"/>
      <c r="I126" s="106"/>
      <c r="J126" s="51"/>
    </row>
    <row r="127" spans="1:10" ht="13.8">
      <c r="A127" s="106"/>
      <c r="C127" s="106"/>
      <c r="D127" s="106"/>
      <c r="E127" s="106"/>
      <c r="F127" s="106"/>
      <c r="G127" s="106"/>
      <c r="H127" s="106"/>
      <c r="I127" s="106"/>
      <c r="J127" s="51"/>
    </row>
    <row r="128" spans="1:10" ht="13.8">
      <c r="A128" s="106"/>
      <c r="C128" s="106"/>
      <c r="D128" s="106"/>
      <c r="E128" s="106"/>
      <c r="F128" s="106"/>
      <c r="G128" s="106"/>
      <c r="H128" s="106"/>
      <c r="I128" s="106"/>
      <c r="J128" s="51"/>
    </row>
    <row r="129" spans="1:10" ht="13.8">
      <c r="A129" s="106"/>
      <c r="C129" s="106"/>
      <c r="D129" s="106"/>
      <c r="E129" s="106"/>
      <c r="F129" s="106"/>
      <c r="G129" s="106"/>
      <c r="H129" s="106"/>
      <c r="I129" s="106"/>
      <c r="J129" s="51"/>
    </row>
    <row r="130" spans="1:10" ht="13.8">
      <c r="A130" s="106"/>
      <c r="C130" s="106"/>
      <c r="D130" s="106"/>
      <c r="E130" s="106"/>
      <c r="F130" s="106"/>
      <c r="G130" s="106"/>
      <c r="H130" s="106"/>
      <c r="I130" s="106"/>
      <c r="J130" s="51"/>
    </row>
    <row r="131" spans="1:10" ht="13.8">
      <c r="A131" s="106"/>
      <c r="C131" s="106"/>
      <c r="D131" s="106"/>
      <c r="E131" s="106"/>
      <c r="F131" s="106"/>
      <c r="G131" s="106"/>
      <c r="H131" s="106"/>
      <c r="I131" s="106"/>
      <c r="J131" s="51"/>
    </row>
    <row r="132" spans="1:10" ht="13.8">
      <c r="A132" s="106"/>
      <c r="C132" s="106"/>
      <c r="D132" s="106"/>
      <c r="E132" s="106"/>
      <c r="F132" s="106"/>
      <c r="G132" s="106"/>
      <c r="H132" s="106"/>
      <c r="I132" s="106"/>
      <c r="J132" s="51"/>
    </row>
    <row r="133" spans="1:10" ht="13.8">
      <c r="A133" s="106"/>
      <c r="C133" s="106"/>
      <c r="D133" s="106"/>
      <c r="E133" s="106"/>
      <c r="F133" s="106"/>
      <c r="G133" s="106"/>
      <c r="H133" s="106"/>
      <c r="I133" s="106"/>
      <c r="J133" s="51"/>
    </row>
    <row r="134" spans="1:10" ht="13.8">
      <c r="A134" s="106"/>
      <c r="C134" s="106"/>
      <c r="D134" s="106"/>
      <c r="E134" s="106"/>
      <c r="F134" s="106"/>
      <c r="G134" s="106"/>
      <c r="H134" s="106"/>
      <c r="I134" s="106"/>
      <c r="J134" s="51"/>
    </row>
    <row r="135" spans="1:10" ht="13.8">
      <c r="A135" s="106"/>
      <c r="C135" s="106"/>
      <c r="D135" s="106"/>
      <c r="E135" s="106"/>
      <c r="F135" s="106"/>
      <c r="G135" s="106"/>
      <c r="H135" s="106"/>
      <c r="I135" s="106"/>
      <c r="J135" s="51"/>
    </row>
    <row r="136" spans="1:10" ht="13.8">
      <c r="A136" s="106"/>
      <c r="C136" s="106"/>
      <c r="D136" s="106"/>
      <c r="E136" s="106"/>
      <c r="F136" s="106"/>
      <c r="G136" s="106"/>
      <c r="H136" s="106"/>
      <c r="I136" s="106"/>
      <c r="J136" s="51"/>
    </row>
    <row r="137" spans="1:10" ht="13.8">
      <c r="A137" s="106"/>
      <c r="C137" s="106"/>
      <c r="D137" s="106"/>
      <c r="E137" s="106"/>
      <c r="F137" s="106"/>
      <c r="G137" s="106"/>
      <c r="H137" s="106"/>
      <c r="I137" s="106"/>
      <c r="J137" s="51"/>
    </row>
    <row r="138" spans="1:10" ht="13.8">
      <c r="A138" s="106"/>
      <c r="C138" s="106"/>
      <c r="D138" s="106"/>
      <c r="E138" s="106"/>
      <c r="F138" s="106"/>
      <c r="G138" s="106"/>
      <c r="H138" s="106"/>
      <c r="I138" s="106"/>
      <c r="J138" s="51"/>
    </row>
    <row r="139" spans="1:10" ht="13.8">
      <c r="A139" s="106"/>
      <c r="C139" s="106"/>
      <c r="D139" s="106"/>
      <c r="E139" s="106"/>
      <c r="F139" s="106"/>
      <c r="G139" s="106"/>
      <c r="H139" s="106"/>
      <c r="I139" s="106"/>
      <c r="J139" s="51"/>
    </row>
    <row r="140" spans="1:10" ht="13.8">
      <c r="A140" s="106"/>
      <c r="C140" s="106"/>
      <c r="D140" s="106"/>
      <c r="E140" s="106"/>
      <c r="F140" s="106"/>
      <c r="G140" s="106"/>
      <c r="H140" s="106"/>
      <c r="I140" s="106"/>
      <c r="J140" s="51"/>
    </row>
    <row r="141" spans="1:10" ht="13.8">
      <c r="A141" s="106"/>
      <c r="C141" s="106"/>
      <c r="D141" s="106"/>
      <c r="E141" s="106"/>
      <c r="F141" s="106"/>
      <c r="G141" s="106"/>
      <c r="H141" s="106"/>
      <c r="I141" s="106"/>
      <c r="J141" s="51"/>
    </row>
    <row r="142" spans="1:10" ht="13.8">
      <c r="A142" s="106"/>
      <c r="C142" s="106"/>
      <c r="D142" s="106"/>
      <c r="E142" s="106"/>
      <c r="F142" s="106"/>
      <c r="G142" s="106"/>
      <c r="H142" s="106"/>
      <c r="I142" s="106"/>
      <c r="J142" s="51"/>
    </row>
    <row r="143" spans="1:10" ht="13.8">
      <c r="A143" s="106"/>
      <c r="C143" s="106"/>
      <c r="D143" s="106"/>
      <c r="E143" s="106"/>
      <c r="F143" s="106"/>
      <c r="G143" s="106"/>
      <c r="H143" s="106"/>
      <c r="I143" s="106"/>
      <c r="J143" s="51"/>
    </row>
    <row r="144" spans="1:10" ht="13.8">
      <c r="A144" s="106"/>
      <c r="C144" s="106"/>
      <c r="D144" s="106"/>
      <c r="E144" s="106"/>
      <c r="F144" s="106"/>
      <c r="G144" s="106"/>
      <c r="H144" s="106"/>
      <c r="I144" s="106"/>
      <c r="J144" s="51"/>
    </row>
    <row r="145" spans="1:10" ht="13.8">
      <c r="A145" s="106"/>
      <c r="C145" s="106"/>
      <c r="D145" s="106"/>
      <c r="E145" s="106"/>
      <c r="F145" s="106"/>
      <c r="G145" s="106"/>
      <c r="H145" s="106"/>
      <c r="I145" s="106"/>
      <c r="J145" s="51"/>
    </row>
    <row r="146" spans="1:10" ht="13.8">
      <c r="A146" s="106"/>
      <c r="C146" s="106"/>
      <c r="D146" s="106"/>
      <c r="E146" s="106"/>
      <c r="F146" s="106"/>
      <c r="G146" s="106"/>
      <c r="H146" s="106"/>
      <c r="I146" s="106"/>
      <c r="J146" s="51"/>
    </row>
    <row r="147" spans="1:10" ht="13.8">
      <c r="A147" s="106"/>
      <c r="C147" s="106"/>
      <c r="D147" s="106"/>
      <c r="E147" s="106"/>
      <c r="F147" s="106"/>
      <c r="G147" s="106"/>
      <c r="H147" s="106"/>
      <c r="I147" s="106"/>
      <c r="J147" s="51"/>
    </row>
    <row r="148" spans="1:10" ht="13.8">
      <c r="A148" s="106"/>
      <c r="C148" s="106"/>
      <c r="D148" s="106"/>
      <c r="E148" s="106"/>
      <c r="F148" s="106"/>
      <c r="G148" s="106"/>
      <c r="H148" s="106"/>
      <c r="I148" s="106"/>
      <c r="J148" s="51"/>
    </row>
    <row r="149" spans="1:10" ht="13.8">
      <c r="A149" s="106"/>
      <c r="C149" s="106"/>
      <c r="D149" s="106"/>
      <c r="E149" s="106"/>
      <c r="F149" s="106"/>
      <c r="G149" s="106"/>
      <c r="H149" s="106"/>
      <c r="I149" s="106"/>
      <c r="J149" s="51"/>
    </row>
    <row r="150" spans="1:10" ht="13.8">
      <c r="A150" s="106"/>
      <c r="C150" s="106"/>
      <c r="D150" s="106"/>
      <c r="E150" s="106"/>
      <c r="F150" s="106"/>
      <c r="G150" s="106"/>
      <c r="H150" s="106"/>
      <c r="I150" s="106"/>
      <c r="J150" s="51"/>
    </row>
    <row r="151" spans="1:10" ht="13.8">
      <c r="A151" s="106"/>
      <c r="C151" s="106"/>
      <c r="D151" s="106"/>
      <c r="E151" s="106"/>
      <c r="F151" s="106"/>
      <c r="G151" s="106"/>
      <c r="H151" s="106"/>
      <c r="I151" s="106"/>
      <c r="J151" s="51"/>
    </row>
    <row r="152" spans="1:10" ht="13.8">
      <c r="A152" s="106"/>
      <c r="C152" s="106"/>
      <c r="D152" s="106"/>
      <c r="E152" s="106"/>
      <c r="F152" s="106"/>
      <c r="G152" s="106"/>
      <c r="H152" s="106"/>
      <c r="I152" s="106"/>
      <c r="J152" s="51"/>
    </row>
    <row r="153" spans="1:10" ht="13.8">
      <c r="A153" s="106"/>
      <c r="C153" s="106"/>
      <c r="D153" s="106"/>
      <c r="E153" s="106"/>
      <c r="F153" s="106"/>
      <c r="G153" s="106"/>
      <c r="H153" s="106"/>
      <c r="I153" s="106"/>
      <c r="J153" s="51"/>
    </row>
    <row r="154" spans="1:10" ht="13.8">
      <c r="A154" s="106"/>
      <c r="C154" s="106"/>
      <c r="D154" s="106"/>
      <c r="E154" s="106"/>
      <c r="F154" s="106"/>
      <c r="G154" s="106"/>
      <c r="H154" s="106"/>
      <c r="I154" s="106"/>
      <c r="J154" s="51"/>
    </row>
    <row r="155" spans="1:10" ht="13.8">
      <c r="A155" s="106"/>
      <c r="C155" s="106"/>
      <c r="D155" s="106"/>
      <c r="E155" s="106"/>
      <c r="F155" s="106"/>
      <c r="G155" s="106"/>
      <c r="H155" s="106"/>
      <c r="I155" s="106"/>
      <c r="J155" s="51"/>
    </row>
    <row r="156" spans="1:10" ht="13.8">
      <c r="A156" s="106"/>
      <c r="C156" s="106"/>
      <c r="D156" s="106"/>
      <c r="E156" s="106"/>
      <c r="F156" s="106"/>
      <c r="G156" s="106"/>
      <c r="H156" s="106"/>
      <c r="I156" s="106"/>
      <c r="J156" s="51"/>
    </row>
    <row r="157" spans="1:10" ht="13.8">
      <c r="A157" s="106"/>
      <c r="C157" s="106"/>
      <c r="D157" s="106"/>
      <c r="E157" s="106"/>
      <c r="F157" s="106"/>
      <c r="G157" s="106"/>
      <c r="H157" s="106"/>
      <c r="I157" s="106"/>
      <c r="J157" s="51"/>
    </row>
    <row r="158" spans="1:10" ht="13.8">
      <c r="A158" s="106"/>
      <c r="C158" s="106"/>
      <c r="D158" s="106"/>
      <c r="E158" s="106"/>
      <c r="F158" s="106"/>
      <c r="G158" s="106"/>
      <c r="H158" s="106"/>
      <c r="I158" s="106"/>
      <c r="J158" s="51"/>
    </row>
    <row r="159" spans="1:10" ht="13.8">
      <c r="A159" s="106"/>
      <c r="C159" s="106"/>
      <c r="D159" s="106"/>
      <c r="E159" s="106"/>
      <c r="F159" s="106"/>
      <c r="G159" s="106"/>
      <c r="H159" s="106"/>
      <c r="I159" s="106"/>
      <c r="J159" s="51"/>
    </row>
    <row r="160" spans="1:10" ht="13.8">
      <c r="A160" s="106"/>
      <c r="C160" s="106"/>
      <c r="D160" s="106"/>
      <c r="E160" s="106"/>
      <c r="F160" s="106"/>
      <c r="G160" s="106"/>
      <c r="H160" s="106"/>
      <c r="I160" s="106"/>
      <c r="J160" s="51"/>
    </row>
    <row r="161" spans="1:10" ht="13.8">
      <c r="A161" s="106"/>
      <c r="C161" s="106"/>
      <c r="D161" s="106"/>
      <c r="E161" s="106"/>
      <c r="F161" s="106"/>
      <c r="G161" s="106"/>
      <c r="H161" s="106"/>
      <c r="I161" s="106"/>
      <c r="J161" s="51"/>
    </row>
    <row r="162" spans="1:10" ht="13.8">
      <c r="A162" s="106"/>
      <c r="C162" s="106"/>
      <c r="D162" s="106"/>
      <c r="E162" s="106"/>
      <c r="F162" s="106"/>
      <c r="G162" s="106"/>
      <c r="H162" s="106"/>
      <c r="I162" s="106"/>
      <c r="J162" s="51"/>
    </row>
    <row r="163" spans="1:10" ht="13.8">
      <c r="A163" s="106"/>
      <c r="C163" s="106"/>
      <c r="D163" s="106"/>
      <c r="E163" s="106"/>
      <c r="F163" s="106"/>
      <c r="G163" s="106"/>
      <c r="H163" s="106"/>
      <c r="I163" s="106"/>
      <c r="J163" s="51"/>
    </row>
    <row r="164" spans="1:10" ht="13.8">
      <c r="A164" s="106"/>
      <c r="C164" s="106"/>
      <c r="D164" s="106"/>
      <c r="E164" s="106"/>
      <c r="F164" s="106"/>
      <c r="G164" s="106"/>
      <c r="H164" s="106"/>
      <c r="I164" s="106"/>
      <c r="J164" s="51"/>
    </row>
    <row r="165" spans="1:10" ht="13.8">
      <c r="A165" s="106"/>
      <c r="C165" s="106"/>
      <c r="D165" s="106"/>
      <c r="E165" s="106"/>
      <c r="F165" s="106"/>
      <c r="G165" s="106"/>
      <c r="H165" s="106"/>
      <c r="I165" s="106"/>
      <c r="J165" s="51"/>
    </row>
    <row r="166" spans="1:10" ht="13.8">
      <c r="A166" s="106"/>
      <c r="C166" s="106"/>
      <c r="D166" s="106"/>
      <c r="E166" s="106"/>
      <c r="F166" s="106"/>
      <c r="G166" s="106"/>
      <c r="H166" s="106"/>
      <c r="I166" s="106"/>
      <c r="J166" s="51"/>
    </row>
    <row r="167" spans="1:10" ht="13.8">
      <c r="A167" s="106"/>
      <c r="C167" s="106"/>
      <c r="D167" s="106"/>
      <c r="E167" s="106"/>
      <c r="F167" s="106"/>
      <c r="G167" s="106"/>
      <c r="H167" s="106"/>
      <c r="I167" s="106"/>
      <c r="J167" s="51"/>
    </row>
    <row r="168" spans="1:10" ht="13.8">
      <c r="A168" s="106"/>
      <c r="C168" s="106"/>
      <c r="D168" s="106"/>
      <c r="E168" s="106"/>
      <c r="F168" s="106"/>
      <c r="G168" s="106"/>
      <c r="H168" s="106"/>
      <c r="I168" s="106"/>
      <c r="J168" s="51"/>
    </row>
    <row r="169" spans="1:10" ht="13.8">
      <c r="A169" s="106"/>
      <c r="C169" s="106"/>
      <c r="D169" s="106"/>
      <c r="E169" s="106"/>
      <c r="F169" s="106"/>
      <c r="G169" s="106"/>
      <c r="H169" s="106"/>
      <c r="I169" s="106"/>
      <c r="J169" s="51"/>
    </row>
    <row r="170" spans="1:10" ht="13.8">
      <c r="A170" s="106"/>
      <c r="C170" s="106"/>
      <c r="D170" s="106"/>
      <c r="E170" s="106"/>
      <c r="F170" s="106"/>
      <c r="G170" s="106"/>
      <c r="H170" s="106"/>
      <c r="I170" s="106"/>
      <c r="J170" s="51"/>
    </row>
    <row r="171" spans="1:10" ht="13.8">
      <c r="A171" s="106"/>
      <c r="C171" s="106"/>
      <c r="D171" s="106"/>
      <c r="E171" s="106"/>
      <c r="F171" s="106"/>
      <c r="G171" s="106"/>
      <c r="H171" s="106"/>
      <c r="I171" s="106"/>
      <c r="J171" s="51"/>
    </row>
    <row r="172" spans="1:10" ht="13.8">
      <c r="A172" s="106"/>
      <c r="C172" s="106"/>
      <c r="D172" s="106"/>
      <c r="E172" s="106"/>
      <c r="F172" s="106"/>
      <c r="G172" s="106"/>
      <c r="H172" s="106"/>
      <c r="I172" s="106"/>
      <c r="J172" s="51"/>
    </row>
    <row r="173" spans="1:10" ht="13.8">
      <c r="A173" s="106"/>
      <c r="C173" s="106"/>
      <c r="D173" s="106"/>
      <c r="E173" s="106"/>
      <c r="F173" s="106"/>
      <c r="G173" s="106"/>
      <c r="H173" s="106"/>
      <c r="I173" s="106"/>
      <c r="J173" s="51"/>
    </row>
    <row r="174" spans="1:10" ht="13.8">
      <c r="A174" s="106"/>
      <c r="C174" s="106"/>
      <c r="D174" s="106"/>
      <c r="E174" s="106"/>
      <c r="F174" s="106"/>
      <c r="G174" s="106"/>
      <c r="H174" s="106"/>
      <c r="I174" s="106"/>
      <c r="J174" s="51"/>
    </row>
    <row r="175" spans="1:10" ht="13.8">
      <c r="A175" s="106"/>
      <c r="C175" s="106"/>
      <c r="D175" s="106"/>
      <c r="E175" s="106"/>
      <c r="F175" s="106"/>
      <c r="G175" s="106"/>
      <c r="H175" s="106"/>
      <c r="I175" s="106"/>
      <c r="J175" s="51"/>
    </row>
    <row r="176" spans="1:10" ht="13.8">
      <c r="A176" s="106"/>
      <c r="C176" s="106"/>
      <c r="D176" s="106"/>
      <c r="E176" s="106"/>
      <c r="F176" s="106"/>
      <c r="G176" s="106"/>
      <c r="H176" s="106"/>
      <c r="I176" s="106"/>
      <c r="J176" s="51"/>
    </row>
    <row r="177" spans="1:10" ht="13.8">
      <c r="A177" s="106"/>
      <c r="C177" s="106"/>
      <c r="D177" s="106"/>
      <c r="E177" s="106"/>
      <c r="F177" s="106"/>
      <c r="G177" s="106"/>
      <c r="H177" s="106"/>
      <c r="I177" s="106"/>
      <c r="J177" s="51"/>
    </row>
    <row r="178" spans="1:10" ht="13.8">
      <c r="A178" s="106"/>
      <c r="C178" s="106"/>
      <c r="D178" s="106"/>
      <c r="E178" s="106"/>
      <c r="F178" s="106"/>
      <c r="G178" s="106"/>
      <c r="H178" s="106"/>
      <c r="I178" s="106"/>
      <c r="J178" s="51"/>
    </row>
    <row r="179" spans="1:10" ht="13.8">
      <c r="A179" s="106"/>
      <c r="C179" s="106"/>
      <c r="D179" s="106"/>
      <c r="E179" s="106"/>
      <c r="F179" s="106"/>
      <c r="G179" s="106"/>
      <c r="H179" s="106"/>
      <c r="I179" s="106"/>
      <c r="J179" s="51"/>
    </row>
    <row r="180" spans="1:10" ht="13.8">
      <c r="A180" s="106"/>
      <c r="C180" s="106"/>
      <c r="D180" s="106"/>
      <c r="E180" s="106"/>
      <c r="F180" s="106"/>
      <c r="G180" s="106"/>
      <c r="H180" s="106"/>
      <c r="I180" s="106"/>
      <c r="J180" s="51"/>
    </row>
    <row r="181" spans="1:10" ht="13.8">
      <c r="A181" s="106"/>
      <c r="C181" s="106"/>
      <c r="D181" s="106"/>
      <c r="E181" s="106"/>
      <c r="F181" s="106"/>
      <c r="G181" s="106"/>
      <c r="H181" s="106"/>
      <c r="I181" s="106"/>
      <c r="J181" s="51"/>
    </row>
    <row r="182" spans="1:10" ht="13.8">
      <c r="A182" s="106"/>
      <c r="C182" s="106"/>
      <c r="D182" s="106"/>
      <c r="E182" s="106"/>
      <c r="F182" s="106"/>
      <c r="G182" s="106"/>
      <c r="H182" s="106"/>
      <c r="I182" s="106"/>
      <c r="J182" s="51"/>
    </row>
    <row r="183" spans="1:10" ht="13.8">
      <c r="A183" s="106"/>
      <c r="C183" s="106"/>
      <c r="D183" s="106"/>
      <c r="E183" s="106"/>
      <c r="F183" s="106"/>
      <c r="G183" s="106"/>
      <c r="H183" s="106"/>
      <c r="I183" s="106"/>
      <c r="J183" s="51"/>
    </row>
    <row r="184" spans="1:10" ht="13.8">
      <c r="A184" s="106"/>
      <c r="C184" s="106"/>
      <c r="D184" s="106"/>
      <c r="E184" s="106"/>
      <c r="F184" s="106"/>
      <c r="G184" s="106"/>
      <c r="H184" s="106"/>
      <c r="I184" s="106"/>
      <c r="J184" s="51"/>
    </row>
    <row r="185" spans="1:10" ht="13.8">
      <c r="A185" s="106"/>
      <c r="C185" s="106"/>
      <c r="D185" s="106"/>
      <c r="E185" s="106"/>
      <c r="F185" s="106"/>
      <c r="G185" s="106"/>
      <c r="H185" s="106"/>
      <c r="I185" s="106"/>
      <c r="J185" s="51"/>
    </row>
    <row r="186" spans="1:10" ht="13.8">
      <c r="A186" s="106"/>
      <c r="C186" s="106"/>
      <c r="D186" s="106"/>
      <c r="E186" s="106"/>
      <c r="F186" s="106"/>
      <c r="G186" s="106"/>
      <c r="H186" s="106"/>
      <c r="I186" s="106"/>
      <c r="J186" s="51"/>
    </row>
    <row r="187" spans="1:10" ht="13.8">
      <c r="A187" s="106"/>
      <c r="C187" s="106"/>
      <c r="D187" s="106"/>
      <c r="E187" s="106"/>
      <c r="F187" s="106"/>
      <c r="G187" s="106"/>
      <c r="H187" s="106"/>
      <c r="I187" s="106"/>
      <c r="J187" s="51"/>
    </row>
    <row r="188" spans="1:10" ht="13.8">
      <c r="A188" s="106"/>
      <c r="C188" s="106"/>
      <c r="D188" s="106"/>
      <c r="E188" s="106"/>
      <c r="F188" s="106"/>
      <c r="G188" s="106"/>
      <c r="H188" s="106"/>
      <c r="I188" s="106"/>
      <c r="J188" s="51"/>
    </row>
  </sheetData>
  <sheetProtection password="CF35" sheet="1" insertRows="0" selectLockedCells="1"/>
  <mergeCells count="12">
    <mergeCell ref="D9:F9"/>
    <mergeCell ref="E10:E11"/>
    <mergeCell ref="A39:I39"/>
    <mergeCell ref="F10:F11"/>
    <mergeCell ref="I9:I11"/>
    <mergeCell ref="G10:G11"/>
    <mergeCell ref="D10:D11"/>
    <mergeCell ref="H10:H11"/>
    <mergeCell ref="B9:B11"/>
    <mergeCell ref="A9:A11"/>
    <mergeCell ref="G9:H9"/>
    <mergeCell ref="C9:C11"/>
  </mergeCells>
  <phoneticPr fontId="11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:H36 C18:H18 C34:H34 C27:H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0:H30">
      <formula1>0</formula1>
      <formula2>9999999999999990</formula2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scale="70" orientation="landscape" horizontalDpi="300" verticalDpi="300" r:id="rId1"/>
  <headerFooter alignWithMargins="0">
    <oddFooter>&amp;RКИС-ОСК, стр. &amp;P от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3"/>
  <dimension ref="A1:H34"/>
  <sheetViews>
    <sheetView topLeftCell="A7" zoomScaleNormal="100" workbookViewId="0">
      <selection activeCell="D15" sqref="D15"/>
    </sheetView>
  </sheetViews>
  <sheetFormatPr defaultColWidth="9.109375" defaultRowHeight="15.6"/>
  <cols>
    <col min="1" max="1" width="8.6640625" style="58" customWidth="1"/>
    <col min="2" max="2" width="100.6640625" style="342" customWidth="1"/>
    <col min="3" max="3" width="17.6640625" style="58" customWidth="1"/>
    <col min="4" max="4" width="24" style="342" customWidth="1"/>
    <col min="5" max="8" width="12.6640625" style="342" customWidth="1"/>
    <col min="9" max="16384" width="9.109375" style="58"/>
  </cols>
  <sheetData>
    <row r="1" spans="1:8" ht="18" customHeight="1">
      <c r="C1" s="342"/>
      <c r="D1" s="132" t="s">
        <v>1336</v>
      </c>
      <c r="E1" s="58"/>
      <c r="F1" s="58"/>
      <c r="G1" s="58"/>
      <c r="H1" s="58"/>
    </row>
    <row r="2" spans="1:8" ht="18" customHeight="1">
      <c r="A2" s="390" t="s">
        <v>1316</v>
      </c>
      <c r="B2" s="390"/>
      <c r="C2" s="390"/>
      <c r="D2" s="336"/>
      <c r="E2" s="38"/>
      <c r="F2" s="38"/>
      <c r="H2" s="58"/>
    </row>
    <row r="3" spans="1:8" ht="18" customHeight="1">
      <c r="A3" s="391" t="str">
        <f>CONCATENATE("на ",UPPER(dfName))</f>
        <v>на ДФ "АСТРА КЕШ ПЛЮС"</v>
      </c>
      <c r="B3" s="391"/>
      <c r="C3" s="391"/>
      <c r="D3" s="32"/>
      <c r="E3" s="38"/>
      <c r="F3" s="38"/>
      <c r="G3" s="343"/>
      <c r="H3" s="58"/>
    </row>
    <row r="4" spans="1:8" ht="18" customHeight="1">
      <c r="A4" s="392" t="str">
        <f>"за периода "&amp;TEXT(StartDate,"dd.mm.yyyy")&amp;" - "&amp;TEXT(EndDate,"dd.mm.yyyy")</f>
        <v>за периода 01.01.2023 - 30.06.2023</v>
      </c>
      <c r="B4" s="392"/>
      <c r="C4" s="392"/>
      <c r="D4" s="340"/>
      <c r="E4" s="38"/>
      <c r="F4" s="344"/>
      <c r="G4" s="58"/>
      <c r="H4" s="58"/>
    </row>
    <row r="5" spans="1:8" ht="13.5" customHeight="1">
      <c r="B5" s="39"/>
      <c r="C5" s="33" t="s">
        <v>874</v>
      </c>
      <c r="D5" s="122">
        <f>ReportedCompletionDate</f>
        <v>45111</v>
      </c>
      <c r="F5" s="58"/>
      <c r="G5" s="58"/>
      <c r="H5" s="58"/>
    </row>
    <row r="6" spans="1:8" ht="13.5" customHeight="1">
      <c r="B6" s="133"/>
      <c r="C6" s="284" t="s">
        <v>226</v>
      </c>
      <c r="D6" s="285" t="str">
        <f>authorName</f>
        <v>МАРИЯ ХАРДАЛИЕВА</v>
      </c>
      <c r="E6" s="89"/>
      <c r="F6" s="58"/>
      <c r="G6" s="58"/>
      <c r="H6" s="58"/>
    </row>
    <row r="7" spans="1:8" ht="13.5" customHeight="1">
      <c r="B7" s="133"/>
      <c r="C7" s="284" t="s">
        <v>228</v>
      </c>
      <c r="D7" s="286" t="str">
        <f>udManager</f>
        <v>ИВО СТОЯНОВ БЛАГОЕВ</v>
      </c>
      <c r="E7" s="345"/>
      <c r="F7" s="58"/>
      <c r="G7" s="58"/>
      <c r="H7" s="58"/>
    </row>
    <row r="9" spans="1:8" ht="40.950000000000003" customHeight="1">
      <c r="A9" s="346" t="s">
        <v>233</v>
      </c>
      <c r="B9" s="346" t="s">
        <v>41</v>
      </c>
      <c r="C9" s="346" t="s">
        <v>201</v>
      </c>
      <c r="D9" s="346" t="s">
        <v>1312</v>
      </c>
      <c r="E9" s="58"/>
      <c r="F9" s="58"/>
      <c r="G9" s="58"/>
      <c r="H9" s="58"/>
    </row>
    <row r="10" spans="1:8" s="88" customFormat="1">
      <c r="A10" s="363">
        <v>1</v>
      </c>
      <c r="B10" s="363">
        <v>2</v>
      </c>
      <c r="C10" s="363">
        <v>3</v>
      </c>
      <c r="D10" s="363">
        <v>4</v>
      </c>
    </row>
    <row r="11" spans="1:8" s="88" customFormat="1">
      <c r="A11" s="170">
        <v>1</v>
      </c>
      <c r="B11" s="337" t="s">
        <v>1319</v>
      </c>
      <c r="C11" s="347" t="s">
        <v>1301</v>
      </c>
      <c r="D11" s="357" t="s">
        <v>958</v>
      </c>
    </row>
    <row r="12" spans="1:8" s="88" customFormat="1">
      <c r="A12" s="170">
        <v>2</v>
      </c>
      <c r="B12" s="337" t="s">
        <v>1280</v>
      </c>
      <c r="C12" s="347" t="s">
        <v>1302</v>
      </c>
      <c r="D12" s="361">
        <v>1189880.4743999999</v>
      </c>
    </row>
    <row r="13" spans="1:8" s="88" customFormat="1">
      <c r="A13" s="170">
        <v>3</v>
      </c>
      <c r="B13" s="338" t="s">
        <v>1279</v>
      </c>
      <c r="C13" s="347" t="s">
        <v>1303</v>
      </c>
      <c r="D13" s="361">
        <v>1195273.9613999999</v>
      </c>
    </row>
    <row r="14" spans="1:8" s="88" customFormat="1">
      <c r="A14" s="170">
        <v>4</v>
      </c>
      <c r="B14" s="339" t="s">
        <v>1292</v>
      </c>
      <c r="C14" s="347" t="s">
        <v>1304</v>
      </c>
      <c r="D14" s="361">
        <v>5393.4870000000001</v>
      </c>
    </row>
    <row r="15" spans="1:8" s="88" customFormat="1">
      <c r="A15" s="170">
        <v>5</v>
      </c>
      <c r="B15" s="339" t="s">
        <v>1294</v>
      </c>
      <c r="C15" s="347" t="s">
        <v>1305</v>
      </c>
      <c r="D15" s="362">
        <v>57409.35</v>
      </c>
    </row>
    <row r="16" spans="1:8" s="88" customFormat="1">
      <c r="A16" s="170">
        <v>6</v>
      </c>
      <c r="B16" s="339" t="s">
        <v>1293</v>
      </c>
      <c r="C16" s="347" t="s">
        <v>1306</v>
      </c>
      <c r="D16" s="361">
        <v>0</v>
      </c>
    </row>
    <row r="17" spans="1:4" s="88" customFormat="1">
      <c r="A17" s="170">
        <v>7</v>
      </c>
      <c r="B17" s="339" t="s">
        <v>1295</v>
      </c>
      <c r="C17" s="347" t="s">
        <v>1307</v>
      </c>
      <c r="D17" s="362">
        <v>0</v>
      </c>
    </row>
    <row r="18" spans="1:4" s="88" customFormat="1">
      <c r="A18" s="170">
        <v>8</v>
      </c>
      <c r="B18" s="339" t="s">
        <v>1296</v>
      </c>
      <c r="C18" s="347" t="s">
        <v>1308</v>
      </c>
      <c r="D18" s="361">
        <v>10.6839</v>
      </c>
    </row>
    <row r="19" spans="1:4" s="88" customFormat="1">
      <c r="A19" s="170">
        <v>9</v>
      </c>
      <c r="B19" s="339" t="s">
        <v>1297</v>
      </c>
      <c r="C19" s="347" t="s">
        <v>1309</v>
      </c>
      <c r="D19" s="361">
        <v>10.6652</v>
      </c>
    </row>
    <row r="20" spans="1:4" s="88" customFormat="1">
      <c r="A20" s="170">
        <v>10</v>
      </c>
      <c r="B20" s="339" t="s">
        <v>1342</v>
      </c>
      <c r="C20" s="347" t="s">
        <v>1310</v>
      </c>
      <c r="D20" s="361"/>
    </row>
    <row r="21" spans="1:4" s="88" customFormat="1">
      <c r="A21" s="170">
        <v>11</v>
      </c>
      <c r="B21" s="339" t="s">
        <v>1343</v>
      </c>
      <c r="C21" s="347" t="s">
        <v>1344</v>
      </c>
      <c r="D21" s="361"/>
    </row>
    <row r="22" spans="1:4">
      <c r="A22" s="170">
        <v>12</v>
      </c>
      <c r="B22" s="348" t="s">
        <v>1298</v>
      </c>
      <c r="C22" s="347" t="s">
        <v>1311</v>
      </c>
      <c r="D22" s="358">
        <v>94903.76</v>
      </c>
    </row>
    <row r="23" spans="1:4">
      <c r="A23" s="170">
        <v>13</v>
      </c>
      <c r="B23" s="348" t="s">
        <v>1299</v>
      </c>
      <c r="C23" s="347" t="s">
        <v>1313</v>
      </c>
      <c r="D23" s="358">
        <v>4937.5</v>
      </c>
    </row>
    <row r="24" spans="1:4">
      <c r="A24" s="170">
        <v>14</v>
      </c>
      <c r="B24" s="348" t="s">
        <v>1300</v>
      </c>
      <c r="C24" s="347" t="s">
        <v>1328</v>
      </c>
      <c r="D24" s="358">
        <v>96.86</v>
      </c>
    </row>
    <row r="25" spans="1:4">
      <c r="A25" s="170">
        <v>15</v>
      </c>
      <c r="B25" s="348" t="s">
        <v>1324</v>
      </c>
      <c r="C25" s="347" t="s">
        <v>1329</v>
      </c>
      <c r="D25" s="360">
        <v>-1.8E-3</v>
      </c>
    </row>
    <row r="26" spans="1:4">
      <c r="A26" s="170">
        <v>16</v>
      </c>
      <c r="B26" s="348" t="s">
        <v>1325</v>
      </c>
      <c r="C26" s="347" t="s">
        <v>1330</v>
      </c>
      <c r="D26" s="360">
        <v>4.4000000000000003E-3</v>
      </c>
    </row>
    <row r="27" spans="1:4">
      <c r="A27" s="170">
        <v>17</v>
      </c>
      <c r="B27" s="348" t="s">
        <v>1326</v>
      </c>
      <c r="C27" s="347" t="s">
        <v>1331</v>
      </c>
      <c r="D27" s="360">
        <v>-3.6700000000000003E-2</v>
      </c>
    </row>
    <row r="28" spans="1:4">
      <c r="A28" s="170">
        <v>18</v>
      </c>
      <c r="B28" s="348" t="s">
        <v>1327</v>
      </c>
      <c r="C28" s="347" t="s">
        <v>1339</v>
      </c>
      <c r="D28" s="360">
        <v>4.6100000000000002E-2</v>
      </c>
    </row>
    <row r="31" spans="1:4" ht="16.2">
      <c r="B31" s="376" t="s">
        <v>1340</v>
      </c>
    </row>
    <row r="32" spans="1:4">
      <c r="B32" s="342" t="s">
        <v>1341</v>
      </c>
    </row>
    <row r="33" spans="2:2" ht="31.2">
      <c r="B33" s="377" t="s">
        <v>1345</v>
      </c>
    </row>
    <row r="34" spans="2:2">
      <c r="B34" s="377"/>
    </row>
  </sheetData>
  <sheetProtection password="CF35" sheet="1" insertRows="0" selectLockedCells="1"/>
  <mergeCells count="3">
    <mergeCell ref="A2:C2"/>
    <mergeCell ref="A3:C3"/>
    <mergeCell ref="A4:C4"/>
  </mergeCells>
  <dataValidations count="1">
    <dataValidation type="list" allowBlank="1" showInputMessage="1" showErrorMessage="1" sqref="D11">
      <formula1>_Currencies</formula1>
    </dataValidation>
  </dataValidations>
  <printOptions horizontalCentered="1" verticalCentered="1"/>
  <pageMargins left="0.59055118110236227" right="0.59055118110236227" top="0.54" bottom="0.36" header="0.39370078740157483" footer="0.39370078740157483"/>
  <pageSetup paperSize="9" scale="90" orientation="landscape" horizontalDpi="300" verticalDpi="300" r:id="rId1"/>
  <headerFooter alignWithMargins="0">
    <oddFooter>&amp;RКИС-ДИ, стр. &amp;P от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G214"/>
  <sheetViews>
    <sheetView zoomScale="80" zoomScaleNormal="80" workbookViewId="0">
      <selection activeCell="M40" sqref="M40"/>
    </sheetView>
  </sheetViews>
  <sheetFormatPr defaultColWidth="9.109375" defaultRowHeight="15.6"/>
  <cols>
    <col min="1" max="1" width="16.44140625" style="329" bestFit="1" customWidth="1"/>
    <col min="2" max="2" width="11.33203125" style="329" bestFit="1" customWidth="1"/>
    <col min="3" max="3" width="11" style="329" bestFit="1" customWidth="1"/>
    <col min="4" max="4" width="16" style="329" bestFit="1" customWidth="1"/>
    <col min="5" max="5" width="55.109375" style="329" bestFit="1" customWidth="1"/>
    <col min="6" max="6" width="31.33203125" style="329" bestFit="1" customWidth="1"/>
    <col min="7" max="7" width="22.33203125" style="330" customWidth="1"/>
    <col min="8" max="16384" width="9.109375" style="329"/>
  </cols>
  <sheetData>
    <row r="1" spans="1:7">
      <c r="A1" s="354" t="s">
        <v>750</v>
      </c>
      <c r="B1" s="355" t="s">
        <v>751</v>
      </c>
      <c r="C1" s="355" t="s">
        <v>749</v>
      </c>
      <c r="D1" s="355" t="s">
        <v>201</v>
      </c>
      <c r="E1" s="355" t="s">
        <v>752</v>
      </c>
      <c r="F1" s="355" t="s">
        <v>753</v>
      </c>
      <c r="G1" s="356" t="s">
        <v>71</v>
      </c>
    </row>
    <row r="2" spans="1:7">
      <c r="A2" s="174"/>
      <c r="B2" s="175"/>
      <c r="C2" s="175"/>
      <c r="D2" s="176"/>
      <c r="E2" s="176" t="s">
        <v>885</v>
      </c>
      <c r="F2" s="176"/>
      <c r="G2" s="177"/>
    </row>
    <row r="3" spans="1:7">
      <c r="A3" s="178" t="str">
        <f t="shared" ref="A3:A34" si="0">dfName</f>
        <v>ДФ "АСТРА КЕШ ПЛЮС"</v>
      </c>
      <c r="B3" s="179" t="str">
        <f t="shared" ref="B3:B34" si="1">dfRG</f>
        <v>05-1666</v>
      </c>
      <c r="C3" s="180">
        <f t="shared" ref="C3:C34" si="2">EndDate</f>
        <v>45107</v>
      </c>
      <c r="D3" s="181"/>
      <c r="E3" s="182" t="s">
        <v>7</v>
      </c>
      <c r="F3" s="179" t="s">
        <v>754</v>
      </c>
      <c r="G3" s="183">
        <f>'1-SB'!C10</f>
        <v>0</v>
      </c>
    </row>
    <row r="4" spans="1:7">
      <c r="A4" s="178" t="str">
        <f t="shared" si="0"/>
        <v>ДФ "АСТРА КЕШ ПЛЮС"</v>
      </c>
      <c r="B4" s="179" t="str">
        <f t="shared" si="1"/>
        <v>05-1666</v>
      </c>
      <c r="C4" s="180">
        <f t="shared" si="2"/>
        <v>45107</v>
      </c>
      <c r="D4" s="184"/>
      <c r="E4" s="185" t="s">
        <v>876</v>
      </c>
      <c r="F4" s="179" t="s">
        <v>754</v>
      </c>
      <c r="G4" s="183">
        <f>'1-SB'!C11</f>
        <v>0</v>
      </c>
    </row>
    <row r="5" spans="1:7">
      <c r="A5" s="178" t="str">
        <f t="shared" si="0"/>
        <v>ДФ "АСТРА КЕШ ПЛЮС"</v>
      </c>
      <c r="B5" s="179" t="str">
        <f t="shared" si="1"/>
        <v>05-1666</v>
      </c>
      <c r="C5" s="180">
        <f t="shared" si="2"/>
        <v>45107</v>
      </c>
      <c r="D5" s="186" t="s">
        <v>143</v>
      </c>
      <c r="E5" s="187" t="s">
        <v>115</v>
      </c>
      <c r="F5" s="179" t="s">
        <v>754</v>
      </c>
      <c r="G5" s="183">
        <f>'1-SB'!C12</f>
        <v>0</v>
      </c>
    </row>
    <row r="6" spans="1:7">
      <c r="A6" s="178" t="str">
        <f t="shared" si="0"/>
        <v>ДФ "АСТРА КЕШ ПЛЮС"</v>
      </c>
      <c r="B6" s="179" t="str">
        <f t="shared" si="1"/>
        <v>05-1666</v>
      </c>
      <c r="C6" s="180">
        <f t="shared" si="2"/>
        <v>45107</v>
      </c>
      <c r="D6" s="188" t="s">
        <v>144</v>
      </c>
      <c r="E6" s="189" t="s">
        <v>73</v>
      </c>
      <c r="F6" s="179" t="s">
        <v>754</v>
      </c>
      <c r="G6" s="183">
        <f>'1-SB'!C13</f>
        <v>0</v>
      </c>
    </row>
    <row r="7" spans="1:7">
      <c r="A7" s="178" t="str">
        <f t="shared" si="0"/>
        <v>ДФ "АСТРА КЕШ ПЛЮС"</v>
      </c>
      <c r="B7" s="179" t="str">
        <f t="shared" si="1"/>
        <v>05-1666</v>
      </c>
      <c r="C7" s="180">
        <f t="shared" si="2"/>
        <v>45107</v>
      </c>
      <c r="D7" s="186" t="s">
        <v>145</v>
      </c>
      <c r="E7" s="189" t="s">
        <v>81</v>
      </c>
      <c r="F7" s="179" t="s">
        <v>754</v>
      </c>
      <c r="G7" s="183">
        <f>'1-SB'!C14</f>
        <v>0</v>
      </c>
    </row>
    <row r="8" spans="1:7">
      <c r="A8" s="178" t="str">
        <f t="shared" si="0"/>
        <v>ДФ "АСТРА КЕШ ПЛЮС"</v>
      </c>
      <c r="B8" s="179" t="str">
        <f t="shared" si="1"/>
        <v>05-1666</v>
      </c>
      <c r="C8" s="180">
        <f t="shared" si="2"/>
        <v>45107</v>
      </c>
      <c r="D8" s="186" t="s">
        <v>146</v>
      </c>
      <c r="E8" s="187" t="s">
        <v>106</v>
      </c>
      <c r="F8" s="179" t="s">
        <v>754</v>
      </c>
      <c r="G8" s="183">
        <f>'1-SB'!C15</f>
        <v>0</v>
      </c>
    </row>
    <row r="9" spans="1:7">
      <c r="A9" s="178" t="str">
        <f t="shared" si="0"/>
        <v>ДФ "АСТРА КЕШ ПЛЮС"</v>
      </c>
      <c r="B9" s="179" t="str">
        <f t="shared" si="1"/>
        <v>05-1666</v>
      </c>
      <c r="C9" s="180">
        <f t="shared" si="2"/>
        <v>45107</v>
      </c>
      <c r="D9" s="184" t="s">
        <v>147</v>
      </c>
      <c r="E9" s="190" t="s">
        <v>11</v>
      </c>
      <c r="F9" s="179" t="s">
        <v>754</v>
      </c>
      <c r="G9" s="183">
        <f>'1-SB'!C16</f>
        <v>0</v>
      </c>
    </row>
    <row r="10" spans="1:7">
      <c r="A10" s="178" t="str">
        <f t="shared" si="0"/>
        <v>ДФ "АСТРА КЕШ ПЛЮС"</v>
      </c>
      <c r="B10" s="179" t="str">
        <f t="shared" si="1"/>
        <v>05-1666</v>
      </c>
      <c r="C10" s="180">
        <f t="shared" si="2"/>
        <v>45107</v>
      </c>
      <c r="D10" s="184" t="s">
        <v>148</v>
      </c>
      <c r="E10" s="185" t="s">
        <v>877</v>
      </c>
      <c r="F10" s="179" t="s">
        <v>754</v>
      </c>
      <c r="G10" s="183">
        <f>'1-SB'!C17</f>
        <v>0</v>
      </c>
    </row>
    <row r="11" spans="1:7">
      <c r="A11" s="178" t="str">
        <f t="shared" si="0"/>
        <v>ДФ "АСТРА КЕШ ПЛЮС"</v>
      </c>
      <c r="B11" s="179" t="str">
        <f t="shared" si="1"/>
        <v>05-1666</v>
      </c>
      <c r="C11" s="180">
        <f t="shared" si="2"/>
        <v>45107</v>
      </c>
      <c r="D11" s="184" t="s">
        <v>149</v>
      </c>
      <c r="E11" s="190" t="s">
        <v>30</v>
      </c>
      <c r="F11" s="179" t="s">
        <v>754</v>
      </c>
      <c r="G11" s="183">
        <f>'1-SB'!C18</f>
        <v>0</v>
      </c>
    </row>
    <row r="12" spans="1:7">
      <c r="A12" s="178" t="str">
        <f t="shared" si="0"/>
        <v>ДФ "АСТРА КЕШ ПЛЮС"</v>
      </c>
      <c r="B12" s="179" t="str">
        <f t="shared" si="1"/>
        <v>05-1666</v>
      </c>
      <c r="C12" s="180">
        <f t="shared" si="2"/>
        <v>45107</v>
      </c>
      <c r="D12" s="191"/>
      <c r="E12" s="192" t="s">
        <v>32</v>
      </c>
      <c r="F12" s="179" t="s">
        <v>754</v>
      </c>
      <c r="G12" s="183">
        <f>'1-SB'!C19</f>
        <v>0</v>
      </c>
    </row>
    <row r="13" spans="1:7">
      <c r="A13" s="178" t="str">
        <f t="shared" si="0"/>
        <v>ДФ "АСТРА КЕШ ПЛЮС"</v>
      </c>
      <c r="B13" s="179" t="str">
        <f t="shared" si="1"/>
        <v>05-1666</v>
      </c>
      <c r="C13" s="180">
        <f t="shared" si="2"/>
        <v>45107</v>
      </c>
      <c r="D13" s="191"/>
      <c r="E13" s="192" t="s">
        <v>878</v>
      </c>
      <c r="F13" s="179" t="s">
        <v>754</v>
      </c>
      <c r="G13" s="183">
        <f>'1-SB'!C20</f>
        <v>0</v>
      </c>
    </row>
    <row r="14" spans="1:7">
      <c r="A14" s="178" t="str">
        <f t="shared" si="0"/>
        <v>ДФ "АСТРА КЕШ ПЛЮС"</v>
      </c>
      <c r="B14" s="179" t="str">
        <f t="shared" si="1"/>
        <v>05-1666</v>
      </c>
      <c r="C14" s="180">
        <f t="shared" si="2"/>
        <v>45107</v>
      </c>
      <c r="D14" s="193" t="s">
        <v>150</v>
      </c>
      <c r="E14" s="194" t="s">
        <v>8</v>
      </c>
      <c r="F14" s="179" t="s">
        <v>754</v>
      </c>
      <c r="G14" s="183">
        <f>'1-SB'!C21</f>
        <v>0</v>
      </c>
    </row>
    <row r="15" spans="1:7">
      <c r="A15" s="178" t="str">
        <f t="shared" si="0"/>
        <v>ДФ "АСТРА КЕШ ПЛЮС"</v>
      </c>
      <c r="B15" s="179" t="str">
        <f t="shared" si="1"/>
        <v>05-1666</v>
      </c>
      <c r="C15" s="180">
        <f t="shared" si="2"/>
        <v>45107</v>
      </c>
      <c r="D15" s="193" t="s">
        <v>151</v>
      </c>
      <c r="E15" s="194" t="s">
        <v>9</v>
      </c>
      <c r="F15" s="179" t="s">
        <v>754</v>
      </c>
      <c r="G15" s="183">
        <f>'1-SB'!C22</f>
        <v>946385</v>
      </c>
    </row>
    <row r="16" spans="1:7">
      <c r="A16" s="178" t="str">
        <f t="shared" si="0"/>
        <v>ДФ "АСТРА КЕШ ПЛЮС"</v>
      </c>
      <c r="B16" s="179" t="str">
        <f t="shared" si="1"/>
        <v>05-1666</v>
      </c>
      <c r="C16" s="180">
        <f t="shared" si="2"/>
        <v>45107</v>
      </c>
      <c r="D16" s="193" t="s">
        <v>152</v>
      </c>
      <c r="E16" s="194" t="s">
        <v>138</v>
      </c>
      <c r="F16" s="179" t="s">
        <v>754</v>
      </c>
      <c r="G16" s="183">
        <f>'1-SB'!C23</f>
        <v>0</v>
      </c>
    </row>
    <row r="17" spans="1:7">
      <c r="A17" s="178" t="str">
        <f t="shared" si="0"/>
        <v>ДФ "АСТРА КЕШ ПЛЮС"</v>
      </c>
      <c r="B17" s="179" t="str">
        <f t="shared" si="1"/>
        <v>05-1666</v>
      </c>
      <c r="C17" s="180">
        <f t="shared" si="2"/>
        <v>45107</v>
      </c>
      <c r="D17" s="193" t="s">
        <v>153</v>
      </c>
      <c r="E17" s="194" t="s">
        <v>105</v>
      </c>
      <c r="F17" s="179" t="s">
        <v>754</v>
      </c>
      <c r="G17" s="183">
        <f>'1-SB'!C24</f>
        <v>0</v>
      </c>
    </row>
    <row r="18" spans="1:7">
      <c r="A18" s="178" t="str">
        <f t="shared" si="0"/>
        <v>ДФ "АСТРА КЕШ ПЛЮС"</v>
      </c>
      <c r="B18" s="179" t="str">
        <f t="shared" si="1"/>
        <v>05-1666</v>
      </c>
      <c r="C18" s="180">
        <f t="shared" si="2"/>
        <v>45107</v>
      </c>
      <c r="D18" s="191" t="s">
        <v>154</v>
      </c>
      <c r="E18" s="195" t="s">
        <v>11</v>
      </c>
      <c r="F18" s="179" t="s">
        <v>754</v>
      </c>
      <c r="G18" s="183">
        <f>'1-SB'!C25</f>
        <v>946385</v>
      </c>
    </row>
    <row r="19" spans="1:7">
      <c r="A19" s="178" t="str">
        <f t="shared" si="0"/>
        <v>ДФ "АСТРА КЕШ ПЛЮС"</v>
      </c>
      <c r="B19" s="179" t="str">
        <f t="shared" si="1"/>
        <v>05-1666</v>
      </c>
      <c r="C19" s="180">
        <f t="shared" si="2"/>
        <v>45107</v>
      </c>
      <c r="D19" s="191"/>
      <c r="E19" s="192" t="s">
        <v>882</v>
      </c>
      <c r="F19" s="179" t="s">
        <v>754</v>
      </c>
      <c r="G19" s="183">
        <f>'1-SB'!C26</f>
        <v>0</v>
      </c>
    </row>
    <row r="20" spans="1:7">
      <c r="A20" s="178" t="str">
        <f t="shared" si="0"/>
        <v>ДФ "АСТРА КЕШ ПЛЮС"</v>
      </c>
      <c r="B20" s="179" t="str">
        <f t="shared" si="1"/>
        <v>05-1666</v>
      </c>
      <c r="C20" s="180">
        <f t="shared" si="2"/>
        <v>45107</v>
      </c>
      <c r="D20" s="193" t="s">
        <v>155</v>
      </c>
      <c r="E20" s="194" t="s">
        <v>115</v>
      </c>
      <c r="F20" s="179" t="s">
        <v>754</v>
      </c>
      <c r="G20" s="183">
        <f>'1-SB'!C27</f>
        <v>10115137</v>
      </c>
    </row>
    <row r="21" spans="1:7">
      <c r="A21" s="178" t="str">
        <f t="shared" si="0"/>
        <v>ДФ "АСТРА КЕШ ПЛЮС"</v>
      </c>
      <c r="B21" s="179" t="str">
        <f t="shared" si="1"/>
        <v>05-1666</v>
      </c>
      <c r="C21" s="180">
        <f t="shared" si="2"/>
        <v>45107</v>
      </c>
      <c r="D21" s="193" t="s">
        <v>156</v>
      </c>
      <c r="E21" s="196" t="s">
        <v>73</v>
      </c>
      <c r="F21" s="179" t="s">
        <v>754</v>
      </c>
      <c r="G21" s="183">
        <f>'1-SB'!C28</f>
        <v>6236249</v>
      </c>
    </row>
    <row r="22" spans="1:7">
      <c r="A22" s="178" t="str">
        <f t="shared" si="0"/>
        <v>ДФ "АСТРА КЕШ ПЛЮС"</v>
      </c>
      <c r="B22" s="179" t="str">
        <f t="shared" si="1"/>
        <v>05-1666</v>
      </c>
      <c r="C22" s="180">
        <f t="shared" si="2"/>
        <v>45107</v>
      </c>
      <c r="D22" s="193" t="s">
        <v>157</v>
      </c>
      <c r="E22" s="196" t="s">
        <v>88</v>
      </c>
      <c r="F22" s="179" t="s">
        <v>754</v>
      </c>
      <c r="G22" s="183">
        <f>'1-SB'!C29</f>
        <v>0</v>
      </c>
    </row>
    <row r="23" spans="1:7">
      <c r="A23" s="178" t="str">
        <f t="shared" si="0"/>
        <v>ДФ "АСТРА КЕШ ПЛЮС"</v>
      </c>
      <c r="B23" s="179" t="str">
        <f t="shared" si="1"/>
        <v>05-1666</v>
      </c>
      <c r="C23" s="180">
        <f t="shared" si="2"/>
        <v>45107</v>
      </c>
      <c r="D23" s="193" t="s">
        <v>158</v>
      </c>
      <c r="E23" s="196" t="s">
        <v>81</v>
      </c>
      <c r="F23" s="179" t="s">
        <v>754</v>
      </c>
      <c r="G23" s="183">
        <f>'1-SB'!C30</f>
        <v>0</v>
      </c>
    </row>
    <row r="24" spans="1:7">
      <c r="A24" s="178" t="str">
        <f t="shared" si="0"/>
        <v>ДФ "АСТРА КЕШ ПЛЮС"</v>
      </c>
      <c r="B24" s="179" t="str">
        <f t="shared" si="1"/>
        <v>05-1666</v>
      </c>
      <c r="C24" s="180">
        <f t="shared" si="2"/>
        <v>45107</v>
      </c>
      <c r="D24" s="193" t="s">
        <v>159</v>
      </c>
      <c r="E24" s="196" t="s">
        <v>10</v>
      </c>
      <c r="F24" s="179" t="s">
        <v>754</v>
      </c>
      <c r="G24" s="183">
        <f>'1-SB'!C31</f>
        <v>3878888</v>
      </c>
    </row>
    <row r="25" spans="1:7">
      <c r="A25" s="178" t="str">
        <f t="shared" si="0"/>
        <v>ДФ "АСТРА КЕШ ПЛЮС"</v>
      </c>
      <c r="B25" s="179" t="str">
        <f t="shared" si="1"/>
        <v>05-1666</v>
      </c>
      <c r="C25" s="180">
        <f t="shared" si="2"/>
        <v>45107</v>
      </c>
      <c r="D25" s="193" t="s">
        <v>160</v>
      </c>
      <c r="E25" s="194" t="s">
        <v>107</v>
      </c>
      <c r="F25" s="179" t="s">
        <v>754</v>
      </c>
      <c r="G25" s="183">
        <f>'1-SB'!C32</f>
        <v>0</v>
      </c>
    </row>
    <row r="26" spans="1:7">
      <c r="A26" s="178" t="str">
        <f t="shared" si="0"/>
        <v>ДФ "АСТРА КЕШ ПЛЮС"</v>
      </c>
      <c r="B26" s="179" t="str">
        <f t="shared" si="1"/>
        <v>05-1666</v>
      </c>
      <c r="C26" s="180">
        <f t="shared" si="2"/>
        <v>45107</v>
      </c>
      <c r="D26" s="193" t="s">
        <v>161</v>
      </c>
      <c r="E26" s="194" t="s">
        <v>108</v>
      </c>
      <c r="F26" s="179" t="s">
        <v>754</v>
      </c>
      <c r="G26" s="183">
        <f>'1-SB'!C33</f>
        <v>1701513</v>
      </c>
    </row>
    <row r="27" spans="1:7">
      <c r="A27" s="178" t="str">
        <f t="shared" si="0"/>
        <v>ДФ "АСТРА КЕШ ПЛЮС"</v>
      </c>
      <c r="B27" s="179" t="str">
        <f t="shared" si="1"/>
        <v>05-1666</v>
      </c>
      <c r="C27" s="180">
        <f t="shared" si="2"/>
        <v>45107</v>
      </c>
      <c r="D27" s="193" t="s">
        <v>162</v>
      </c>
      <c r="E27" s="194" t="s">
        <v>109</v>
      </c>
      <c r="F27" s="179" t="s">
        <v>754</v>
      </c>
      <c r="G27" s="183">
        <f>'1-SB'!C34</f>
        <v>0</v>
      </c>
    </row>
    <row r="28" spans="1:7">
      <c r="A28" s="178" t="str">
        <f t="shared" si="0"/>
        <v>ДФ "АСТРА КЕШ ПЛЮС"</v>
      </c>
      <c r="B28" s="179" t="str">
        <f t="shared" si="1"/>
        <v>05-1666</v>
      </c>
      <c r="C28" s="180">
        <f t="shared" si="2"/>
        <v>45107</v>
      </c>
      <c r="D28" s="193" t="s">
        <v>163</v>
      </c>
      <c r="E28" s="194" t="s">
        <v>110</v>
      </c>
      <c r="F28" s="179" t="s">
        <v>754</v>
      </c>
      <c r="G28" s="183">
        <f>'1-SB'!C35</f>
        <v>0</v>
      </c>
    </row>
    <row r="29" spans="1:7">
      <c r="A29" s="178" t="str">
        <f t="shared" si="0"/>
        <v>ДФ "АСТРА КЕШ ПЛЮС"</v>
      </c>
      <c r="B29" s="179" t="str">
        <f t="shared" si="1"/>
        <v>05-1666</v>
      </c>
      <c r="C29" s="180">
        <f t="shared" si="2"/>
        <v>45107</v>
      </c>
      <c r="D29" s="193" t="s">
        <v>164</v>
      </c>
      <c r="E29" s="194" t="s">
        <v>1337</v>
      </c>
      <c r="F29" s="179" t="s">
        <v>754</v>
      </c>
      <c r="G29" s="183">
        <f>'1-SB'!C36</f>
        <v>0</v>
      </c>
    </row>
    <row r="30" spans="1:7">
      <c r="A30" s="178" t="str">
        <f t="shared" si="0"/>
        <v>ДФ "АСТРА КЕШ ПЛЮС"</v>
      </c>
      <c r="B30" s="179" t="str">
        <f t="shared" si="1"/>
        <v>05-1666</v>
      </c>
      <c r="C30" s="180">
        <f t="shared" si="2"/>
        <v>45107</v>
      </c>
      <c r="D30" s="193" t="s">
        <v>165</v>
      </c>
      <c r="E30" s="195" t="s">
        <v>12</v>
      </c>
      <c r="F30" s="179" t="s">
        <v>754</v>
      </c>
      <c r="G30" s="183">
        <f>'1-SB'!C37</f>
        <v>11816650</v>
      </c>
    </row>
    <row r="31" spans="1:7">
      <c r="A31" s="178" t="str">
        <f t="shared" si="0"/>
        <v>ДФ "АСТРА КЕШ ПЛЮС"</v>
      </c>
      <c r="B31" s="179" t="str">
        <f t="shared" si="1"/>
        <v>05-1666</v>
      </c>
      <c r="C31" s="180">
        <f t="shared" si="2"/>
        <v>45107</v>
      </c>
      <c r="D31" s="191"/>
      <c r="E31" s="192" t="s">
        <v>883</v>
      </c>
      <c r="F31" s="179" t="s">
        <v>754</v>
      </c>
      <c r="G31" s="183">
        <f>'1-SB'!C38</f>
        <v>0</v>
      </c>
    </row>
    <row r="32" spans="1:7">
      <c r="A32" s="178" t="str">
        <f t="shared" si="0"/>
        <v>ДФ "АСТРА КЕШ ПЛЮС"</v>
      </c>
      <c r="B32" s="179" t="str">
        <f t="shared" si="1"/>
        <v>05-1666</v>
      </c>
      <c r="C32" s="180">
        <f t="shared" si="2"/>
        <v>45107</v>
      </c>
      <c r="D32" s="186" t="s">
        <v>166</v>
      </c>
      <c r="E32" s="187" t="s">
        <v>112</v>
      </c>
      <c r="F32" s="179" t="s">
        <v>754</v>
      </c>
      <c r="G32" s="183">
        <f>'1-SB'!C39</f>
        <v>0</v>
      </c>
    </row>
    <row r="33" spans="1:7">
      <c r="A33" s="178" t="str">
        <f t="shared" si="0"/>
        <v>ДФ "АСТРА КЕШ ПЛЮС"</v>
      </c>
      <c r="B33" s="179" t="str">
        <f t="shared" si="1"/>
        <v>05-1666</v>
      </c>
      <c r="C33" s="180">
        <f t="shared" si="2"/>
        <v>45107</v>
      </c>
      <c r="D33" s="186" t="s">
        <v>167</v>
      </c>
      <c r="E33" s="187" t="s">
        <v>74</v>
      </c>
      <c r="F33" s="179" t="s">
        <v>754</v>
      </c>
      <c r="G33" s="183">
        <f>'1-SB'!C40</f>
        <v>0</v>
      </c>
    </row>
    <row r="34" spans="1:7">
      <c r="A34" s="178" t="str">
        <f t="shared" si="0"/>
        <v>ДФ "АСТРА КЕШ ПЛЮС"</v>
      </c>
      <c r="B34" s="179" t="str">
        <f t="shared" si="1"/>
        <v>05-1666</v>
      </c>
      <c r="C34" s="180">
        <f t="shared" si="2"/>
        <v>45107</v>
      </c>
      <c r="D34" s="186" t="s">
        <v>168</v>
      </c>
      <c r="E34" s="187" t="s">
        <v>113</v>
      </c>
      <c r="F34" s="179" t="s">
        <v>754</v>
      </c>
      <c r="G34" s="183">
        <f>'1-SB'!C41</f>
        <v>0</v>
      </c>
    </row>
    <row r="35" spans="1:7">
      <c r="A35" s="178" t="str">
        <f t="shared" ref="A35:A58" si="3">dfName</f>
        <v>ДФ "АСТРА КЕШ ПЛЮС"</v>
      </c>
      <c r="B35" s="179" t="str">
        <f t="shared" ref="B35:B58" si="4">dfRG</f>
        <v>05-1666</v>
      </c>
      <c r="C35" s="180">
        <f t="shared" ref="C35:C58" si="5">EndDate</f>
        <v>45107</v>
      </c>
      <c r="D35" s="186" t="s">
        <v>169</v>
      </c>
      <c r="E35" s="187" t="s">
        <v>82</v>
      </c>
      <c r="F35" s="179" t="s">
        <v>754</v>
      </c>
      <c r="G35" s="183">
        <f>'1-SB'!C42</f>
        <v>1550</v>
      </c>
    </row>
    <row r="36" spans="1:7">
      <c r="A36" s="178" t="str">
        <f t="shared" si="3"/>
        <v>ДФ "АСТРА КЕШ ПЛЮС"</v>
      </c>
      <c r="B36" s="179" t="str">
        <f t="shared" si="4"/>
        <v>05-1666</v>
      </c>
      <c r="C36" s="180">
        <f t="shared" si="5"/>
        <v>45107</v>
      </c>
      <c r="D36" s="184" t="s">
        <v>170</v>
      </c>
      <c r="E36" s="190" t="s">
        <v>13</v>
      </c>
      <c r="F36" s="179" t="s">
        <v>754</v>
      </c>
      <c r="G36" s="183">
        <f>'1-SB'!C43</f>
        <v>1550</v>
      </c>
    </row>
    <row r="37" spans="1:7">
      <c r="A37" s="178" t="str">
        <f t="shared" si="3"/>
        <v>ДФ "АСТРА КЕШ ПЛЮС"</v>
      </c>
      <c r="B37" s="179" t="str">
        <f t="shared" si="4"/>
        <v>05-1666</v>
      </c>
      <c r="C37" s="180">
        <f t="shared" si="5"/>
        <v>45107</v>
      </c>
      <c r="D37" s="184" t="s">
        <v>171</v>
      </c>
      <c r="E37" s="185" t="s">
        <v>884</v>
      </c>
      <c r="F37" s="179" t="s">
        <v>754</v>
      </c>
      <c r="G37" s="183">
        <f>'1-SB'!C44</f>
        <v>506</v>
      </c>
    </row>
    <row r="38" spans="1:7">
      <c r="A38" s="178" t="str">
        <f t="shared" si="3"/>
        <v>ДФ "АСТРА КЕШ ПЛЮС"</v>
      </c>
      <c r="B38" s="179" t="str">
        <f t="shared" si="4"/>
        <v>05-1666</v>
      </c>
      <c r="C38" s="180">
        <f t="shared" si="5"/>
        <v>45107</v>
      </c>
      <c r="D38" s="184" t="s">
        <v>172</v>
      </c>
      <c r="E38" s="190" t="s">
        <v>34</v>
      </c>
      <c r="F38" s="179" t="s">
        <v>754</v>
      </c>
      <c r="G38" s="183">
        <f>'1-SB'!C45</f>
        <v>12765091</v>
      </c>
    </row>
    <row r="39" spans="1:7">
      <c r="A39" s="178" t="str">
        <f t="shared" si="3"/>
        <v>ДФ "АСТРА КЕШ ПЛЮС"</v>
      </c>
      <c r="B39" s="179" t="str">
        <f t="shared" si="4"/>
        <v>05-1666</v>
      </c>
      <c r="C39" s="180">
        <f t="shared" si="5"/>
        <v>45107</v>
      </c>
      <c r="D39" s="184" t="s">
        <v>173</v>
      </c>
      <c r="E39" s="184" t="s">
        <v>36</v>
      </c>
      <c r="F39" s="179" t="s">
        <v>754</v>
      </c>
      <c r="G39" s="183">
        <f>'1-SB'!C47</f>
        <v>12765091</v>
      </c>
    </row>
    <row r="40" spans="1:7">
      <c r="A40" s="197" t="str">
        <f t="shared" si="3"/>
        <v>ДФ "АСТРА КЕШ ПЛЮС"</v>
      </c>
      <c r="B40" s="198" t="str">
        <f t="shared" si="4"/>
        <v>05-1666</v>
      </c>
      <c r="C40" s="199">
        <f t="shared" si="5"/>
        <v>45107</v>
      </c>
      <c r="D40" s="200"/>
      <c r="E40" s="201" t="s">
        <v>24</v>
      </c>
      <c r="F40" s="198" t="s">
        <v>755</v>
      </c>
      <c r="G40" s="202">
        <f>'1-SB'!G10</f>
        <v>0</v>
      </c>
    </row>
    <row r="41" spans="1:7">
      <c r="A41" s="197" t="str">
        <f t="shared" si="3"/>
        <v>ДФ "АСТРА КЕШ ПЛЮС"</v>
      </c>
      <c r="B41" s="198" t="str">
        <f t="shared" si="4"/>
        <v>05-1666</v>
      </c>
      <c r="C41" s="199">
        <f t="shared" si="5"/>
        <v>45107</v>
      </c>
      <c r="D41" s="203" t="s">
        <v>174</v>
      </c>
      <c r="E41" s="204" t="s">
        <v>881</v>
      </c>
      <c r="F41" s="198" t="s">
        <v>755</v>
      </c>
      <c r="G41" s="202">
        <f>'1-SB'!G11</f>
        <v>11952740</v>
      </c>
    </row>
    <row r="42" spans="1:7">
      <c r="A42" s="197" t="str">
        <f t="shared" si="3"/>
        <v>ДФ "АСТРА КЕШ ПЛЮС"</v>
      </c>
      <c r="B42" s="198" t="str">
        <f t="shared" si="4"/>
        <v>05-1666</v>
      </c>
      <c r="C42" s="199">
        <f t="shared" si="5"/>
        <v>45107</v>
      </c>
      <c r="D42" s="205"/>
      <c r="E42" s="204" t="s">
        <v>880</v>
      </c>
      <c r="F42" s="198" t="s">
        <v>755</v>
      </c>
      <c r="G42" s="202">
        <f>'1-SB'!G12</f>
        <v>0</v>
      </c>
    </row>
    <row r="43" spans="1:7" ht="31.2">
      <c r="A43" s="197" t="str">
        <f t="shared" si="3"/>
        <v>ДФ "АСТРА КЕШ ПЛЮС"</v>
      </c>
      <c r="B43" s="198" t="str">
        <f t="shared" si="4"/>
        <v>05-1666</v>
      </c>
      <c r="C43" s="199">
        <f t="shared" si="5"/>
        <v>45107</v>
      </c>
      <c r="D43" s="206" t="s">
        <v>175</v>
      </c>
      <c r="E43" s="207" t="s">
        <v>114</v>
      </c>
      <c r="F43" s="198" t="s">
        <v>755</v>
      </c>
      <c r="G43" s="202">
        <f>'1-SB'!G13</f>
        <v>2404689</v>
      </c>
    </row>
    <row r="44" spans="1:7">
      <c r="A44" s="197" t="str">
        <f t="shared" si="3"/>
        <v>ДФ "АСТРА КЕШ ПЛЮС"</v>
      </c>
      <c r="B44" s="198" t="str">
        <f t="shared" si="4"/>
        <v>05-1666</v>
      </c>
      <c r="C44" s="199">
        <f t="shared" si="5"/>
        <v>45107</v>
      </c>
      <c r="D44" s="205" t="s">
        <v>176</v>
      </c>
      <c r="E44" s="207" t="s">
        <v>25</v>
      </c>
      <c r="F44" s="198" t="s">
        <v>755</v>
      </c>
      <c r="G44" s="202">
        <f>'1-SB'!G14</f>
        <v>0</v>
      </c>
    </row>
    <row r="45" spans="1:7">
      <c r="A45" s="197" t="str">
        <f t="shared" si="3"/>
        <v>ДФ "АСТРА КЕШ ПЛЮС"</v>
      </c>
      <c r="B45" s="198" t="str">
        <f t="shared" si="4"/>
        <v>05-1666</v>
      </c>
      <c r="C45" s="199">
        <f t="shared" si="5"/>
        <v>45107</v>
      </c>
      <c r="D45" s="205" t="s">
        <v>177</v>
      </c>
      <c r="E45" s="207" t="s">
        <v>91</v>
      </c>
      <c r="F45" s="198" t="s">
        <v>755</v>
      </c>
      <c r="G45" s="202">
        <f>'1-SB'!G15</f>
        <v>0</v>
      </c>
    </row>
    <row r="46" spans="1:7">
      <c r="A46" s="197" t="str">
        <f t="shared" si="3"/>
        <v>ДФ "АСТРА КЕШ ПЛЮС"</v>
      </c>
      <c r="B46" s="198" t="str">
        <f t="shared" si="4"/>
        <v>05-1666</v>
      </c>
      <c r="C46" s="199">
        <f t="shared" si="5"/>
        <v>45107</v>
      </c>
      <c r="D46" s="203" t="s">
        <v>178</v>
      </c>
      <c r="E46" s="208" t="s">
        <v>23</v>
      </c>
      <c r="F46" s="198" t="s">
        <v>755</v>
      </c>
      <c r="G46" s="202">
        <f>'1-SB'!G16</f>
        <v>2404689</v>
      </c>
    </row>
    <row r="47" spans="1:7">
      <c r="A47" s="197" t="str">
        <f t="shared" si="3"/>
        <v>ДФ "АСТРА КЕШ ПЛЮС"</v>
      </c>
      <c r="B47" s="198" t="str">
        <f t="shared" si="4"/>
        <v>05-1666</v>
      </c>
      <c r="C47" s="199">
        <f t="shared" si="5"/>
        <v>45107</v>
      </c>
      <c r="D47" s="203"/>
      <c r="E47" s="204" t="s">
        <v>879</v>
      </c>
      <c r="F47" s="198" t="s">
        <v>755</v>
      </c>
      <c r="G47" s="202">
        <f>'1-SB'!G17</f>
        <v>0</v>
      </c>
    </row>
    <row r="48" spans="1:7">
      <c r="A48" s="197" t="str">
        <f t="shared" si="3"/>
        <v>ДФ "АСТРА КЕШ ПЛЮС"</v>
      </c>
      <c r="B48" s="198" t="str">
        <f t="shared" si="4"/>
        <v>05-1666</v>
      </c>
      <c r="C48" s="199">
        <f t="shared" si="5"/>
        <v>45107</v>
      </c>
      <c r="D48" s="205" t="s">
        <v>179</v>
      </c>
      <c r="E48" s="207" t="s">
        <v>26</v>
      </c>
      <c r="F48" s="198" t="s">
        <v>755</v>
      </c>
      <c r="G48" s="202">
        <f>'1-SB'!G18</f>
        <v>-1587631</v>
      </c>
    </row>
    <row r="49" spans="1:7">
      <c r="A49" s="197" t="str">
        <f t="shared" si="3"/>
        <v>ДФ "АСТРА КЕШ ПЛЮС"</v>
      </c>
      <c r="B49" s="198" t="str">
        <f t="shared" si="4"/>
        <v>05-1666</v>
      </c>
      <c r="C49" s="199">
        <f t="shared" si="5"/>
        <v>45107</v>
      </c>
      <c r="D49" s="205" t="s">
        <v>180</v>
      </c>
      <c r="E49" s="209" t="s">
        <v>27</v>
      </c>
      <c r="F49" s="198" t="s">
        <v>755</v>
      </c>
      <c r="G49" s="202">
        <f>'1-SB'!G19</f>
        <v>5259890</v>
      </c>
    </row>
    <row r="50" spans="1:7">
      <c r="A50" s="197" t="str">
        <f t="shared" si="3"/>
        <v>ДФ "АСТРА КЕШ ПЛЮС"</v>
      </c>
      <c r="B50" s="198" t="str">
        <f t="shared" si="4"/>
        <v>05-1666</v>
      </c>
      <c r="C50" s="199">
        <f t="shared" si="5"/>
        <v>45107</v>
      </c>
      <c r="D50" s="205" t="s">
        <v>181</v>
      </c>
      <c r="E50" s="209" t="s">
        <v>28</v>
      </c>
      <c r="F50" s="198" t="s">
        <v>755</v>
      </c>
      <c r="G50" s="202">
        <f>'1-SB'!G20</f>
        <v>-6847521</v>
      </c>
    </row>
    <row r="51" spans="1:7">
      <c r="A51" s="197" t="str">
        <f t="shared" si="3"/>
        <v>ДФ "АСТРА КЕШ ПЛЮС"</v>
      </c>
      <c r="B51" s="198" t="str">
        <f t="shared" si="4"/>
        <v>05-1666</v>
      </c>
      <c r="C51" s="199">
        <f t="shared" si="5"/>
        <v>45107</v>
      </c>
      <c r="D51" s="210" t="s">
        <v>182</v>
      </c>
      <c r="E51" s="211" t="s">
        <v>923</v>
      </c>
      <c r="F51" s="198" t="s">
        <v>755</v>
      </c>
      <c r="G51" s="202">
        <f>'1-SB'!G21</f>
        <v>0</v>
      </c>
    </row>
    <row r="52" spans="1:7">
      <c r="A52" s="197" t="str">
        <f t="shared" si="3"/>
        <v>ДФ "АСТРА КЕШ ПЛЮС"</v>
      </c>
      <c r="B52" s="198" t="str">
        <f t="shared" si="4"/>
        <v>05-1666</v>
      </c>
      <c r="C52" s="199">
        <f t="shared" si="5"/>
        <v>45107</v>
      </c>
      <c r="D52" s="210" t="s">
        <v>925</v>
      </c>
      <c r="E52" s="211" t="s">
        <v>924</v>
      </c>
      <c r="F52" s="198" t="s">
        <v>755</v>
      </c>
      <c r="G52" s="202">
        <f>'1-SB'!G22</f>
        <v>-21910</v>
      </c>
    </row>
    <row r="53" spans="1:7">
      <c r="A53" s="197" t="str">
        <f t="shared" si="3"/>
        <v>ДФ "АСТРА КЕШ ПЛЮС"</v>
      </c>
      <c r="B53" s="198" t="str">
        <f t="shared" si="4"/>
        <v>05-1666</v>
      </c>
      <c r="C53" s="199">
        <f t="shared" si="5"/>
        <v>45107</v>
      </c>
      <c r="D53" s="203" t="s">
        <v>183</v>
      </c>
      <c r="E53" s="208" t="s">
        <v>29</v>
      </c>
      <c r="F53" s="198" t="s">
        <v>755</v>
      </c>
      <c r="G53" s="202">
        <f>'1-SB'!G23</f>
        <v>-1609541</v>
      </c>
    </row>
    <row r="54" spans="1:7">
      <c r="A54" s="197" t="str">
        <f t="shared" si="3"/>
        <v>ДФ "АСТРА КЕШ ПЛЮС"</v>
      </c>
      <c r="B54" s="198" t="str">
        <f t="shared" si="4"/>
        <v>05-1666</v>
      </c>
      <c r="C54" s="199">
        <f t="shared" si="5"/>
        <v>45107</v>
      </c>
      <c r="D54" s="200" t="s">
        <v>184</v>
      </c>
      <c r="E54" s="212" t="s">
        <v>31</v>
      </c>
      <c r="F54" s="198" t="s">
        <v>755</v>
      </c>
      <c r="G54" s="202">
        <f>'1-SB'!G24</f>
        <v>12747888</v>
      </c>
    </row>
    <row r="55" spans="1:7">
      <c r="A55" s="197" t="str">
        <f t="shared" si="3"/>
        <v>ДФ "АСТРА КЕШ ПЛЮС"</v>
      </c>
      <c r="B55" s="198" t="str">
        <f t="shared" si="4"/>
        <v>05-1666</v>
      </c>
      <c r="C55" s="199">
        <f t="shared" si="5"/>
        <v>45107</v>
      </c>
      <c r="D55" s="200"/>
      <c r="E55" s="201" t="s">
        <v>33</v>
      </c>
      <c r="F55" s="198" t="s">
        <v>755</v>
      </c>
      <c r="G55" s="202">
        <f>'1-SB'!G26</f>
        <v>0</v>
      </c>
    </row>
    <row r="56" spans="1:7">
      <c r="A56" s="197" t="str">
        <f t="shared" si="3"/>
        <v>ДФ "АСТРА КЕШ ПЛЮС"</v>
      </c>
      <c r="B56" s="198" t="str">
        <f t="shared" si="4"/>
        <v>05-1666</v>
      </c>
      <c r="C56" s="199">
        <f t="shared" si="5"/>
        <v>45107</v>
      </c>
      <c r="D56" s="205" t="s">
        <v>185</v>
      </c>
      <c r="E56" s="213" t="s">
        <v>116</v>
      </c>
      <c r="F56" s="198" t="s">
        <v>755</v>
      </c>
      <c r="G56" s="202">
        <f>'1-SB'!G27</f>
        <v>0</v>
      </c>
    </row>
    <row r="57" spans="1:7">
      <c r="A57" s="197" t="str">
        <f t="shared" si="3"/>
        <v>ДФ "АСТРА КЕШ ПЛЮС"</v>
      </c>
      <c r="B57" s="198" t="str">
        <f t="shared" si="4"/>
        <v>05-1666</v>
      </c>
      <c r="C57" s="199">
        <f t="shared" si="5"/>
        <v>45107</v>
      </c>
      <c r="D57" s="205" t="s">
        <v>186</v>
      </c>
      <c r="E57" s="207" t="s">
        <v>103</v>
      </c>
      <c r="F57" s="198" t="s">
        <v>755</v>
      </c>
      <c r="G57" s="202">
        <f>'1-SB'!G28</f>
        <v>16685</v>
      </c>
    </row>
    <row r="58" spans="1:7">
      <c r="A58" s="197" t="str">
        <f t="shared" si="3"/>
        <v>ДФ "АСТРА КЕШ ПЛЮС"</v>
      </c>
      <c r="B58" s="198" t="str">
        <f t="shared" si="4"/>
        <v>05-1666</v>
      </c>
      <c r="C58" s="199">
        <f t="shared" si="5"/>
        <v>45107</v>
      </c>
      <c r="D58" s="205" t="s">
        <v>187</v>
      </c>
      <c r="E58" s="209" t="s">
        <v>139</v>
      </c>
      <c r="F58" s="198" t="s">
        <v>755</v>
      </c>
      <c r="G58" s="202">
        <f>'1-SB'!G29</f>
        <v>657</v>
      </c>
    </row>
    <row r="59" spans="1:7">
      <c r="A59" s="197"/>
      <c r="B59" s="198"/>
      <c r="C59" s="199"/>
      <c r="D59" s="205" t="s">
        <v>188</v>
      </c>
      <c r="E59" s="209" t="s">
        <v>75</v>
      </c>
      <c r="F59" s="198" t="s">
        <v>755</v>
      </c>
      <c r="G59" s="202">
        <f>'1-SB'!G30</f>
        <v>16028</v>
      </c>
    </row>
    <row r="60" spans="1:7">
      <c r="A60" s="197" t="str">
        <f t="shared" ref="A60:A81" si="6">dfName</f>
        <v>ДФ "АСТРА КЕШ ПЛЮС"</v>
      </c>
      <c r="B60" s="198" t="str">
        <f t="shared" ref="B60:B81" si="7">dfRG</f>
        <v>05-1666</v>
      </c>
      <c r="C60" s="199">
        <f t="shared" ref="C60:C81" si="8">EndDate</f>
        <v>45107</v>
      </c>
      <c r="D60" s="210" t="s">
        <v>189</v>
      </c>
      <c r="E60" s="209" t="s">
        <v>86</v>
      </c>
      <c r="F60" s="198" t="s">
        <v>755</v>
      </c>
      <c r="G60" s="202">
        <f>'1-SB'!G31</f>
        <v>0</v>
      </c>
    </row>
    <row r="61" spans="1:7">
      <c r="A61" s="197" t="str">
        <f t="shared" si="6"/>
        <v>ДФ "АСТРА КЕШ ПЛЮС"</v>
      </c>
      <c r="B61" s="198" t="str">
        <f t="shared" si="7"/>
        <v>05-1666</v>
      </c>
      <c r="C61" s="199">
        <f t="shared" si="8"/>
        <v>45107</v>
      </c>
      <c r="D61" s="205" t="s">
        <v>190</v>
      </c>
      <c r="E61" s="213" t="s">
        <v>99</v>
      </c>
      <c r="F61" s="198" t="s">
        <v>755</v>
      </c>
      <c r="G61" s="202">
        <f>'1-SB'!G32</f>
        <v>518</v>
      </c>
    </row>
    <row r="62" spans="1:7">
      <c r="A62" s="197" t="str">
        <f t="shared" si="6"/>
        <v>ДФ "АСТРА КЕШ ПЛЮС"</v>
      </c>
      <c r="B62" s="198" t="str">
        <f t="shared" si="7"/>
        <v>05-1666</v>
      </c>
      <c r="C62" s="199">
        <f t="shared" si="8"/>
        <v>45107</v>
      </c>
      <c r="D62" s="210" t="s">
        <v>191</v>
      </c>
      <c r="E62" s="214" t="s">
        <v>117</v>
      </c>
      <c r="F62" s="198" t="s">
        <v>755</v>
      </c>
      <c r="G62" s="202">
        <f>'1-SB'!G33</f>
        <v>0</v>
      </c>
    </row>
    <row r="63" spans="1:7">
      <c r="A63" s="197" t="str">
        <f t="shared" si="6"/>
        <v>ДФ "АСТРА КЕШ ПЛЮС"</v>
      </c>
      <c r="B63" s="198" t="str">
        <f t="shared" si="7"/>
        <v>05-1666</v>
      </c>
      <c r="C63" s="199">
        <f t="shared" si="8"/>
        <v>45107</v>
      </c>
      <c r="D63" s="205" t="s">
        <v>192</v>
      </c>
      <c r="E63" s="213" t="s">
        <v>83</v>
      </c>
      <c r="F63" s="198" t="s">
        <v>755</v>
      </c>
      <c r="G63" s="202">
        <f>'1-SB'!G34</f>
        <v>0</v>
      </c>
    </row>
    <row r="64" spans="1:7">
      <c r="A64" s="197" t="str">
        <f t="shared" si="6"/>
        <v>ДФ "АСТРА КЕШ ПЛЮС"</v>
      </c>
      <c r="B64" s="198" t="str">
        <f t="shared" si="7"/>
        <v>05-1666</v>
      </c>
      <c r="C64" s="199">
        <f t="shared" si="8"/>
        <v>45107</v>
      </c>
      <c r="D64" s="205" t="s">
        <v>193</v>
      </c>
      <c r="E64" s="213" t="s">
        <v>84</v>
      </c>
      <c r="F64" s="198" t="s">
        <v>755</v>
      </c>
      <c r="G64" s="202">
        <f>'1-SB'!G35</f>
        <v>0</v>
      </c>
    </row>
    <row r="65" spans="1:7">
      <c r="A65" s="197" t="str">
        <f t="shared" si="6"/>
        <v>ДФ "АСТРА КЕШ ПЛЮС"</v>
      </c>
      <c r="B65" s="198" t="str">
        <f t="shared" si="7"/>
        <v>05-1666</v>
      </c>
      <c r="C65" s="199">
        <f t="shared" si="8"/>
        <v>45107</v>
      </c>
      <c r="D65" s="205" t="s">
        <v>194</v>
      </c>
      <c r="E65" s="213" t="s">
        <v>118</v>
      </c>
      <c r="F65" s="198" t="s">
        <v>755</v>
      </c>
      <c r="G65" s="202">
        <f>'1-SB'!G36</f>
        <v>0</v>
      </c>
    </row>
    <row r="66" spans="1:7">
      <c r="A66" s="197" t="str">
        <f t="shared" si="6"/>
        <v>ДФ "АСТРА КЕШ ПЛЮС"</v>
      </c>
      <c r="B66" s="198" t="str">
        <f t="shared" si="7"/>
        <v>05-1666</v>
      </c>
      <c r="C66" s="199">
        <f t="shared" si="8"/>
        <v>45107</v>
      </c>
      <c r="D66" s="210" t="s">
        <v>195</v>
      </c>
      <c r="E66" s="214" t="s">
        <v>119</v>
      </c>
      <c r="F66" s="198" t="s">
        <v>755</v>
      </c>
      <c r="G66" s="202">
        <f>'1-SB'!G37</f>
        <v>0</v>
      </c>
    </row>
    <row r="67" spans="1:7" ht="31.2">
      <c r="A67" s="197" t="str">
        <f t="shared" si="6"/>
        <v>ДФ "АСТРА КЕШ ПЛЮС"</v>
      </c>
      <c r="B67" s="198" t="str">
        <f t="shared" si="7"/>
        <v>05-1666</v>
      </c>
      <c r="C67" s="199">
        <f t="shared" si="8"/>
        <v>45107</v>
      </c>
      <c r="D67" s="206" t="s">
        <v>196</v>
      </c>
      <c r="E67" s="213" t="s">
        <v>120</v>
      </c>
      <c r="F67" s="198" t="s">
        <v>755</v>
      </c>
      <c r="G67" s="202">
        <f>'1-SB'!G38</f>
        <v>0</v>
      </c>
    </row>
    <row r="68" spans="1:7">
      <c r="A68" s="197" t="str">
        <f t="shared" si="6"/>
        <v>ДФ "АСТРА КЕШ ПЛЮС"</v>
      </c>
      <c r="B68" s="198" t="str">
        <f t="shared" si="7"/>
        <v>05-1666</v>
      </c>
      <c r="C68" s="199">
        <f t="shared" si="8"/>
        <v>45107</v>
      </c>
      <c r="D68" s="205" t="s">
        <v>197</v>
      </c>
      <c r="E68" s="213" t="s">
        <v>92</v>
      </c>
      <c r="F68" s="198" t="s">
        <v>755</v>
      </c>
      <c r="G68" s="202">
        <f>'1-SB'!G39</f>
        <v>0</v>
      </c>
    </row>
    <row r="69" spans="1:7">
      <c r="A69" s="197" t="str">
        <f t="shared" si="6"/>
        <v>ДФ "АСТРА КЕШ ПЛЮС"</v>
      </c>
      <c r="B69" s="198" t="str">
        <f t="shared" si="7"/>
        <v>05-1666</v>
      </c>
      <c r="C69" s="199">
        <f t="shared" si="8"/>
        <v>45107</v>
      </c>
      <c r="D69" s="200" t="s">
        <v>198</v>
      </c>
      <c r="E69" s="212" t="s">
        <v>34</v>
      </c>
      <c r="F69" s="198" t="s">
        <v>755</v>
      </c>
      <c r="G69" s="202">
        <f>'1-SB'!G40</f>
        <v>17203</v>
      </c>
    </row>
    <row r="70" spans="1:7">
      <c r="A70" s="197" t="str">
        <f t="shared" si="6"/>
        <v>ДФ "АСТРА КЕШ ПЛЮС"</v>
      </c>
      <c r="B70" s="198" t="str">
        <f t="shared" si="7"/>
        <v>05-1666</v>
      </c>
      <c r="C70" s="199">
        <f t="shared" si="8"/>
        <v>45107</v>
      </c>
      <c r="D70" s="203" t="s">
        <v>199</v>
      </c>
      <c r="E70" s="203" t="s">
        <v>35</v>
      </c>
      <c r="F70" s="198" t="s">
        <v>755</v>
      </c>
      <c r="G70" s="202">
        <f>'1-SB'!G47</f>
        <v>12765091</v>
      </c>
    </row>
    <row r="71" spans="1:7">
      <c r="A71" s="215" t="str">
        <f t="shared" si="6"/>
        <v>ДФ "АСТРА КЕШ ПЛЮС"</v>
      </c>
      <c r="B71" s="216" t="str">
        <f t="shared" si="7"/>
        <v>05-1666</v>
      </c>
      <c r="C71" s="217">
        <f t="shared" si="8"/>
        <v>45107</v>
      </c>
      <c r="D71" s="218"/>
      <c r="E71" s="219" t="s">
        <v>16</v>
      </c>
      <c r="F71" s="216" t="s">
        <v>790</v>
      </c>
      <c r="G71" s="220">
        <f>'2-OD'!C10</f>
        <v>0</v>
      </c>
    </row>
    <row r="72" spans="1:7">
      <c r="A72" s="215" t="str">
        <f t="shared" si="6"/>
        <v>ДФ "АСТРА КЕШ ПЛЮС"</v>
      </c>
      <c r="B72" s="216" t="str">
        <f t="shared" si="7"/>
        <v>05-1666</v>
      </c>
      <c r="C72" s="217">
        <f t="shared" si="8"/>
        <v>45107</v>
      </c>
      <c r="D72" s="221"/>
      <c r="E72" s="222" t="s">
        <v>18</v>
      </c>
      <c r="F72" s="216" t="s">
        <v>790</v>
      </c>
      <c r="G72" s="220">
        <f>'2-OD'!C11</f>
        <v>0</v>
      </c>
    </row>
    <row r="73" spans="1:7">
      <c r="A73" s="215" t="str">
        <f t="shared" si="6"/>
        <v>ДФ "АСТРА КЕШ ПЛЮС"</v>
      </c>
      <c r="B73" s="216" t="str">
        <f t="shared" si="7"/>
        <v>05-1666</v>
      </c>
      <c r="C73" s="217">
        <f t="shared" si="8"/>
        <v>45107</v>
      </c>
      <c r="D73" s="218" t="s">
        <v>756</v>
      </c>
      <c r="E73" s="223" t="s">
        <v>19</v>
      </c>
      <c r="F73" s="216" t="s">
        <v>790</v>
      </c>
      <c r="G73" s="220">
        <f>'2-OD'!C12</f>
        <v>0</v>
      </c>
    </row>
    <row r="74" spans="1:7" ht="31.2">
      <c r="A74" s="215" t="str">
        <f t="shared" si="6"/>
        <v>ДФ "АСТРА КЕШ ПЛЮС"</v>
      </c>
      <c r="B74" s="216" t="str">
        <f t="shared" si="7"/>
        <v>05-1666</v>
      </c>
      <c r="C74" s="217">
        <f t="shared" si="8"/>
        <v>45107</v>
      </c>
      <c r="D74" s="218" t="s">
        <v>757</v>
      </c>
      <c r="E74" s="223" t="s">
        <v>886</v>
      </c>
      <c r="F74" s="216" t="s">
        <v>790</v>
      </c>
      <c r="G74" s="220">
        <f>'2-OD'!C13</f>
        <v>36</v>
      </c>
    </row>
    <row r="75" spans="1:7" ht="31.2">
      <c r="A75" s="215" t="str">
        <f t="shared" si="6"/>
        <v>ДФ "АСТРА КЕШ ПЛЮС"</v>
      </c>
      <c r="B75" s="216" t="str">
        <f t="shared" si="7"/>
        <v>05-1666</v>
      </c>
      <c r="C75" s="217">
        <f t="shared" si="8"/>
        <v>45107</v>
      </c>
      <c r="D75" s="218" t="s">
        <v>758</v>
      </c>
      <c r="E75" s="223" t="s">
        <v>887</v>
      </c>
      <c r="F75" s="216" t="s">
        <v>790</v>
      </c>
      <c r="G75" s="220">
        <f>'2-OD'!C14</f>
        <v>2817586</v>
      </c>
    </row>
    <row r="76" spans="1:7">
      <c r="A76" s="215" t="str">
        <f t="shared" si="6"/>
        <v>ДФ "АСТРА КЕШ ПЛЮС"</v>
      </c>
      <c r="B76" s="216" t="str">
        <f t="shared" si="7"/>
        <v>05-1666</v>
      </c>
      <c r="C76" s="217">
        <f t="shared" si="8"/>
        <v>45107</v>
      </c>
      <c r="D76" s="218" t="s">
        <v>759</v>
      </c>
      <c r="E76" s="223" t="s">
        <v>888</v>
      </c>
      <c r="F76" s="216" t="s">
        <v>790</v>
      </c>
      <c r="G76" s="220">
        <f>'2-OD'!C15</f>
        <v>67663</v>
      </c>
    </row>
    <row r="77" spans="1:7">
      <c r="A77" s="215" t="str">
        <f t="shared" si="6"/>
        <v>ДФ "АСТРА КЕШ ПЛЮС"</v>
      </c>
      <c r="B77" s="216" t="str">
        <f t="shared" si="7"/>
        <v>05-1666</v>
      </c>
      <c r="C77" s="217">
        <f t="shared" si="8"/>
        <v>45107</v>
      </c>
      <c r="D77" s="218" t="s">
        <v>760</v>
      </c>
      <c r="E77" s="223" t="s">
        <v>915</v>
      </c>
      <c r="F77" s="216" t="s">
        <v>790</v>
      </c>
      <c r="G77" s="220">
        <f>'2-OD'!C16</f>
        <v>1120</v>
      </c>
    </row>
    <row r="78" spans="1:7">
      <c r="A78" s="215" t="str">
        <f t="shared" si="6"/>
        <v>ДФ "АСТРА КЕШ ПЛЮС"</v>
      </c>
      <c r="B78" s="216" t="str">
        <f t="shared" si="7"/>
        <v>05-1666</v>
      </c>
      <c r="C78" s="217">
        <f t="shared" si="8"/>
        <v>45107</v>
      </c>
      <c r="D78" s="221" t="s">
        <v>761</v>
      </c>
      <c r="E78" s="224" t="s">
        <v>20</v>
      </c>
      <c r="F78" s="216" t="s">
        <v>790</v>
      </c>
      <c r="G78" s="220">
        <f>'2-OD'!C18</f>
        <v>2886405</v>
      </c>
    </row>
    <row r="79" spans="1:7">
      <c r="A79" s="215" t="str">
        <f t="shared" si="6"/>
        <v>ДФ "АСТРА КЕШ ПЛЮС"</v>
      </c>
      <c r="B79" s="216" t="str">
        <f t="shared" si="7"/>
        <v>05-1666</v>
      </c>
      <c r="C79" s="217">
        <f t="shared" si="8"/>
        <v>45107</v>
      </c>
      <c r="D79" s="221"/>
      <c r="E79" s="225" t="s">
        <v>93</v>
      </c>
      <c r="F79" s="216" t="s">
        <v>790</v>
      </c>
      <c r="G79" s="220">
        <f>'2-OD'!C19</f>
        <v>0</v>
      </c>
    </row>
    <row r="80" spans="1:7">
      <c r="A80" s="215" t="str">
        <f t="shared" si="6"/>
        <v>ДФ "АСТРА КЕШ ПЛЮС"</v>
      </c>
      <c r="B80" s="216" t="str">
        <f t="shared" si="7"/>
        <v>05-1666</v>
      </c>
      <c r="C80" s="217">
        <f t="shared" si="8"/>
        <v>45107</v>
      </c>
      <c r="D80" s="218" t="s">
        <v>762</v>
      </c>
      <c r="E80" s="223" t="s">
        <v>785</v>
      </c>
      <c r="F80" s="216" t="s">
        <v>790</v>
      </c>
      <c r="G80" s="220">
        <f>'2-OD'!C20</f>
        <v>0</v>
      </c>
    </row>
    <row r="81" spans="1:7">
      <c r="A81" s="215" t="str">
        <f t="shared" si="6"/>
        <v>ДФ "АСТРА КЕШ ПЛЮС"</v>
      </c>
      <c r="B81" s="216" t="str">
        <f t="shared" si="7"/>
        <v>05-1666</v>
      </c>
      <c r="C81" s="217">
        <f t="shared" si="8"/>
        <v>45107</v>
      </c>
      <c r="D81" s="218" t="s">
        <v>763</v>
      </c>
      <c r="E81" s="223" t="s">
        <v>100</v>
      </c>
      <c r="F81" s="216" t="s">
        <v>790</v>
      </c>
      <c r="G81" s="220">
        <f>'2-OD'!C21</f>
        <v>106238</v>
      </c>
    </row>
    <row r="82" spans="1:7">
      <c r="A82" s="215"/>
      <c r="B82" s="216"/>
      <c r="C82" s="217"/>
      <c r="D82" s="218" t="s">
        <v>764</v>
      </c>
      <c r="E82" s="223" t="s">
        <v>21</v>
      </c>
      <c r="F82" s="216" t="s">
        <v>790</v>
      </c>
      <c r="G82" s="220">
        <f>'2-OD'!C22</f>
        <v>0</v>
      </c>
    </row>
    <row r="83" spans="1:7">
      <c r="A83" s="215" t="str">
        <f t="shared" ref="A83:A109" si="9">dfName</f>
        <v>ДФ "АСТРА КЕШ ПЛЮС"</v>
      </c>
      <c r="B83" s="216" t="str">
        <f t="shared" ref="B83:B109" si="10">dfRG</f>
        <v>05-1666</v>
      </c>
      <c r="C83" s="217">
        <f t="shared" ref="C83:C109" si="11">EndDate</f>
        <v>45107</v>
      </c>
      <c r="D83" s="218" t="s">
        <v>765</v>
      </c>
      <c r="E83" s="223" t="s">
        <v>121</v>
      </c>
      <c r="F83" s="216" t="s">
        <v>790</v>
      </c>
      <c r="G83" s="220">
        <f>'2-OD'!C23</f>
        <v>0</v>
      </c>
    </row>
    <row r="84" spans="1:7">
      <c r="A84" s="215" t="str">
        <f t="shared" si="9"/>
        <v>ДФ "АСТРА КЕШ ПЛЮС"</v>
      </c>
      <c r="B84" s="216" t="str">
        <f t="shared" si="10"/>
        <v>05-1666</v>
      </c>
      <c r="C84" s="217">
        <f t="shared" si="11"/>
        <v>45107</v>
      </c>
      <c r="D84" s="218" t="s">
        <v>766</v>
      </c>
      <c r="E84" s="223" t="s">
        <v>22</v>
      </c>
      <c r="F84" s="216" t="s">
        <v>790</v>
      </c>
      <c r="G84" s="220">
        <f>'2-OD'!C24</f>
        <v>0</v>
      </c>
    </row>
    <row r="85" spans="1:7">
      <c r="A85" s="215" t="str">
        <f t="shared" si="9"/>
        <v>ДФ "АСТРА КЕШ ПЛЮС"</v>
      </c>
      <c r="B85" s="216" t="str">
        <f t="shared" si="10"/>
        <v>05-1666</v>
      </c>
      <c r="C85" s="217">
        <f t="shared" si="11"/>
        <v>45107</v>
      </c>
      <c r="D85" s="221" t="s">
        <v>767</v>
      </c>
      <c r="E85" s="224" t="s">
        <v>23</v>
      </c>
      <c r="F85" s="216" t="s">
        <v>790</v>
      </c>
      <c r="G85" s="220">
        <f>'2-OD'!C25</f>
        <v>106238</v>
      </c>
    </row>
    <row r="86" spans="1:7">
      <c r="A86" s="215" t="str">
        <f t="shared" si="9"/>
        <v>ДФ "АСТРА КЕШ ПЛЮС"</v>
      </c>
      <c r="B86" s="216" t="str">
        <f t="shared" si="10"/>
        <v>05-1666</v>
      </c>
      <c r="C86" s="217">
        <f t="shared" si="11"/>
        <v>45107</v>
      </c>
      <c r="D86" s="221" t="s">
        <v>768</v>
      </c>
      <c r="E86" s="225" t="s">
        <v>122</v>
      </c>
      <c r="F86" s="216" t="s">
        <v>790</v>
      </c>
      <c r="G86" s="220">
        <f>'2-OD'!C26</f>
        <v>2992643</v>
      </c>
    </row>
    <row r="87" spans="1:7">
      <c r="A87" s="215" t="str">
        <f t="shared" si="9"/>
        <v>ДФ "АСТРА КЕШ ПЛЮС"</v>
      </c>
      <c r="B87" s="216" t="str">
        <f t="shared" si="10"/>
        <v>05-1666</v>
      </c>
      <c r="C87" s="217">
        <f t="shared" si="11"/>
        <v>45107</v>
      </c>
      <c r="D87" s="221" t="s">
        <v>769</v>
      </c>
      <c r="E87" s="225" t="s">
        <v>786</v>
      </c>
      <c r="F87" s="216" t="s">
        <v>790</v>
      </c>
      <c r="G87" s="220">
        <f>'2-OD'!C27</f>
        <v>0</v>
      </c>
    </row>
    <row r="88" spans="1:7">
      <c r="A88" s="215" t="str">
        <f t="shared" si="9"/>
        <v>ДФ "АСТРА КЕШ ПЛЮС"</v>
      </c>
      <c r="B88" s="216" t="str">
        <f t="shared" si="10"/>
        <v>05-1666</v>
      </c>
      <c r="C88" s="217">
        <f t="shared" si="11"/>
        <v>45107</v>
      </c>
      <c r="D88" s="221" t="s">
        <v>770</v>
      </c>
      <c r="E88" s="225" t="s">
        <v>123</v>
      </c>
      <c r="F88" s="216" t="s">
        <v>790</v>
      </c>
      <c r="G88" s="220">
        <f>'2-OD'!C28</f>
        <v>0</v>
      </c>
    </row>
    <row r="89" spans="1:7">
      <c r="A89" s="215" t="str">
        <f t="shared" si="9"/>
        <v>ДФ "АСТРА КЕШ ПЛЮС"</v>
      </c>
      <c r="B89" s="216" t="str">
        <f t="shared" si="10"/>
        <v>05-1666</v>
      </c>
      <c r="C89" s="217">
        <f t="shared" si="11"/>
        <v>45107</v>
      </c>
      <c r="D89" s="221" t="s">
        <v>771</v>
      </c>
      <c r="E89" s="225" t="s">
        <v>124</v>
      </c>
      <c r="F89" s="216" t="s">
        <v>790</v>
      </c>
      <c r="G89" s="220">
        <f>'2-OD'!C29</f>
        <v>0</v>
      </c>
    </row>
    <row r="90" spans="1:7">
      <c r="A90" s="215" t="str">
        <f t="shared" si="9"/>
        <v>ДФ "АСТРА КЕШ ПЛЮС"</v>
      </c>
      <c r="B90" s="216" t="str">
        <f t="shared" si="10"/>
        <v>05-1666</v>
      </c>
      <c r="C90" s="217">
        <f t="shared" si="11"/>
        <v>45107</v>
      </c>
      <c r="D90" s="221" t="s">
        <v>772</v>
      </c>
      <c r="E90" s="225" t="s">
        <v>788</v>
      </c>
      <c r="F90" s="216" t="s">
        <v>790</v>
      </c>
      <c r="G90" s="220">
        <f>'2-OD'!C30</f>
        <v>2992643</v>
      </c>
    </row>
    <row r="91" spans="1:7">
      <c r="A91" s="226" t="str">
        <f t="shared" si="9"/>
        <v>ДФ "АСТРА КЕШ ПЛЮС"</v>
      </c>
      <c r="B91" s="227" t="str">
        <f t="shared" si="10"/>
        <v>05-1666</v>
      </c>
      <c r="C91" s="228">
        <f t="shared" si="11"/>
        <v>45107</v>
      </c>
      <c r="D91" s="229"/>
      <c r="E91" s="230" t="s">
        <v>17</v>
      </c>
      <c r="F91" s="227" t="s">
        <v>791</v>
      </c>
      <c r="G91" s="231">
        <f>'2-OD'!G10</f>
        <v>0</v>
      </c>
    </row>
    <row r="92" spans="1:7">
      <c r="A92" s="226" t="str">
        <f t="shared" si="9"/>
        <v>ДФ "АСТРА КЕШ ПЛЮС"</v>
      </c>
      <c r="B92" s="227" t="str">
        <f t="shared" si="10"/>
        <v>05-1666</v>
      </c>
      <c r="C92" s="228">
        <f t="shared" si="11"/>
        <v>45107</v>
      </c>
      <c r="D92" s="232"/>
      <c r="E92" s="233" t="s">
        <v>37</v>
      </c>
      <c r="F92" s="227" t="s">
        <v>791</v>
      </c>
      <c r="G92" s="231">
        <f>'2-OD'!G11</f>
        <v>0</v>
      </c>
    </row>
    <row r="93" spans="1:7">
      <c r="A93" s="226" t="str">
        <f t="shared" si="9"/>
        <v>ДФ "АСТРА КЕШ ПЛЮС"</v>
      </c>
      <c r="B93" s="227" t="str">
        <f t="shared" si="10"/>
        <v>05-1666</v>
      </c>
      <c r="C93" s="228">
        <f t="shared" si="11"/>
        <v>45107</v>
      </c>
      <c r="D93" s="229" t="s">
        <v>773</v>
      </c>
      <c r="E93" s="234" t="s">
        <v>38</v>
      </c>
      <c r="F93" s="227" t="s">
        <v>791</v>
      </c>
      <c r="G93" s="231">
        <f>'2-OD'!G12</f>
        <v>40822</v>
      </c>
    </row>
    <row r="94" spans="1:7" ht="31.2">
      <c r="A94" s="226" t="str">
        <f t="shared" si="9"/>
        <v>ДФ "АСТРА КЕШ ПЛЮС"</v>
      </c>
      <c r="B94" s="227" t="str">
        <f t="shared" si="10"/>
        <v>05-1666</v>
      </c>
      <c r="C94" s="228">
        <f t="shared" si="11"/>
        <v>45107</v>
      </c>
      <c r="D94" s="229" t="s">
        <v>774</v>
      </c>
      <c r="E94" s="234" t="s">
        <v>889</v>
      </c>
      <c r="F94" s="227" t="s">
        <v>791</v>
      </c>
      <c r="G94" s="231">
        <f>'2-OD'!G13</f>
        <v>379</v>
      </c>
    </row>
    <row r="95" spans="1:7" ht="31.2">
      <c r="A95" s="226" t="str">
        <f t="shared" si="9"/>
        <v>ДФ "АСТРА КЕШ ПЛЮС"</v>
      </c>
      <c r="B95" s="227" t="str">
        <f t="shared" si="10"/>
        <v>05-1666</v>
      </c>
      <c r="C95" s="228">
        <f t="shared" si="11"/>
        <v>45107</v>
      </c>
      <c r="D95" s="229" t="s">
        <v>775</v>
      </c>
      <c r="E95" s="234" t="s">
        <v>890</v>
      </c>
      <c r="F95" s="227" t="s">
        <v>791</v>
      </c>
      <c r="G95" s="231">
        <f>'2-OD'!G14</f>
        <v>2786582</v>
      </c>
    </row>
    <row r="96" spans="1:7">
      <c r="A96" s="226" t="str">
        <f t="shared" si="9"/>
        <v>ДФ "АСТРА КЕШ ПЛЮС"</v>
      </c>
      <c r="B96" s="227" t="str">
        <f t="shared" si="10"/>
        <v>05-1666</v>
      </c>
      <c r="C96" s="228">
        <f t="shared" si="11"/>
        <v>45107</v>
      </c>
      <c r="D96" s="229" t="s">
        <v>776</v>
      </c>
      <c r="E96" s="234" t="s">
        <v>891</v>
      </c>
      <c r="F96" s="227" t="s">
        <v>791</v>
      </c>
      <c r="G96" s="231">
        <f>'2-OD'!G15</f>
        <v>69520</v>
      </c>
    </row>
    <row r="97" spans="1:7">
      <c r="A97" s="226" t="str">
        <f t="shared" si="9"/>
        <v>ДФ "АСТРА КЕШ ПЛЮС"</v>
      </c>
      <c r="B97" s="227" t="str">
        <f t="shared" si="10"/>
        <v>05-1666</v>
      </c>
      <c r="C97" s="228">
        <f t="shared" si="11"/>
        <v>45107</v>
      </c>
      <c r="D97" s="229" t="s">
        <v>777</v>
      </c>
      <c r="E97" s="235" t="s">
        <v>892</v>
      </c>
      <c r="F97" s="227" t="s">
        <v>791</v>
      </c>
      <c r="G97" s="231">
        <f>'2-OD'!G16</f>
        <v>73430</v>
      </c>
    </row>
    <row r="98" spans="1:7">
      <c r="A98" s="226" t="str">
        <f t="shared" si="9"/>
        <v>ДФ "АСТРА КЕШ ПЛЮС"</v>
      </c>
      <c r="B98" s="227" t="str">
        <f t="shared" si="10"/>
        <v>05-1666</v>
      </c>
      <c r="C98" s="228">
        <f t="shared" si="11"/>
        <v>45107</v>
      </c>
      <c r="D98" s="229" t="s">
        <v>778</v>
      </c>
      <c r="E98" s="234" t="s">
        <v>893</v>
      </c>
      <c r="F98" s="227" t="s">
        <v>791</v>
      </c>
      <c r="G98" s="231">
        <f>'2-OD'!G17</f>
        <v>0</v>
      </c>
    </row>
    <row r="99" spans="1:7">
      <c r="A99" s="226" t="str">
        <f t="shared" si="9"/>
        <v>ДФ "АСТРА КЕШ ПЛЮС"</v>
      </c>
      <c r="B99" s="227" t="str">
        <f t="shared" si="10"/>
        <v>05-1666</v>
      </c>
      <c r="C99" s="228">
        <f t="shared" si="11"/>
        <v>45107</v>
      </c>
      <c r="D99" s="232" t="s">
        <v>779</v>
      </c>
      <c r="E99" s="236" t="s">
        <v>20</v>
      </c>
      <c r="F99" s="227" t="s">
        <v>791</v>
      </c>
      <c r="G99" s="231">
        <f>'2-OD'!G18</f>
        <v>2970733</v>
      </c>
    </row>
    <row r="100" spans="1:7">
      <c r="A100" s="226" t="str">
        <f t="shared" si="9"/>
        <v>ДФ "АСТРА КЕШ ПЛЮС"</v>
      </c>
      <c r="B100" s="227" t="str">
        <f t="shared" si="10"/>
        <v>05-1666</v>
      </c>
      <c r="C100" s="228">
        <f t="shared" si="11"/>
        <v>45107</v>
      </c>
      <c r="D100" s="232"/>
      <c r="E100" s="237" t="s">
        <v>39</v>
      </c>
      <c r="F100" s="227" t="s">
        <v>791</v>
      </c>
      <c r="G100" s="231">
        <f>'2-OD'!G19</f>
        <v>0</v>
      </c>
    </row>
    <row r="101" spans="1:7">
      <c r="A101" s="226" t="str">
        <f t="shared" si="9"/>
        <v>ДФ "АСТРА КЕШ ПЛЮС"</v>
      </c>
      <c r="B101" s="227" t="str">
        <f t="shared" si="10"/>
        <v>05-1666</v>
      </c>
      <c r="C101" s="228">
        <f t="shared" si="11"/>
        <v>45107</v>
      </c>
      <c r="D101" s="232" t="s">
        <v>780</v>
      </c>
      <c r="E101" s="236" t="s">
        <v>23</v>
      </c>
      <c r="F101" s="227" t="s">
        <v>791</v>
      </c>
      <c r="G101" s="231">
        <f>'2-OD'!G25</f>
        <v>0</v>
      </c>
    </row>
    <row r="102" spans="1:7">
      <c r="A102" s="226" t="str">
        <f t="shared" si="9"/>
        <v>ДФ "АСТРА КЕШ ПЛЮС"</v>
      </c>
      <c r="B102" s="227" t="str">
        <f t="shared" si="10"/>
        <v>05-1666</v>
      </c>
      <c r="C102" s="228">
        <f t="shared" si="11"/>
        <v>45107</v>
      </c>
      <c r="D102" s="232" t="s">
        <v>781</v>
      </c>
      <c r="E102" s="237" t="s">
        <v>40</v>
      </c>
      <c r="F102" s="227" t="s">
        <v>791</v>
      </c>
      <c r="G102" s="231">
        <f>'2-OD'!G26</f>
        <v>2970733</v>
      </c>
    </row>
    <row r="103" spans="1:7">
      <c r="A103" s="226" t="str">
        <f t="shared" si="9"/>
        <v>ДФ "АСТРА КЕШ ПЛЮС"</v>
      </c>
      <c r="B103" s="227" t="str">
        <f t="shared" si="10"/>
        <v>05-1666</v>
      </c>
      <c r="C103" s="228">
        <f t="shared" si="11"/>
        <v>45107</v>
      </c>
      <c r="D103" s="232" t="s">
        <v>782</v>
      </c>
      <c r="E103" s="237" t="s">
        <v>787</v>
      </c>
      <c r="F103" s="227" t="s">
        <v>791</v>
      </c>
      <c r="G103" s="231">
        <f>'2-OD'!G27</f>
        <v>21910</v>
      </c>
    </row>
    <row r="104" spans="1:7">
      <c r="A104" s="226" t="str">
        <f t="shared" si="9"/>
        <v>ДФ "АСТРА КЕШ ПЛЮС"</v>
      </c>
      <c r="B104" s="227" t="str">
        <f t="shared" si="10"/>
        <v>05-1666</v>
      </c>
      <c r="C104" s="228">
        <f t="shared" si="11"/>
        <v>45107</v>
      </c>
      <c r="D104" s="232"/>
      <c r="E104" s="237"/>
      <c r="F104" s="227" t="s">
        <v>791</v>
      </c>
      <c r="G104" s="231">
        <f>'2-OD'!G28</f>
        <v>0</v>
      </c>
    </row>
    <row r="105" spans="1:7">
      <c r="A105" s="226" t="str">
        <f t="shared" si="9"/>
        <v>ДФ "АСТРА КЕШ ПЛЮС"</v>
      </c>
      <c r="B105" s="227" t="str">
        <f t="shared" si="10"/>
        <v>05-1666</v>
      </c>
      <c r="C105" s="228">
        <f t="shared" si="11"/>
        <v>45107</v>
      </c>
      <c r="D105" s="232" t="s">
        <v>783</v>
      </c>
      <c r="E105" s="237" t="s">
        <v>125</v>
      </c>
      <c r="F105" s="227" t="s">
        <v>791</v>
      </c>
      <c r="G105" s="231">
        <f>'2-OD'!G29</f>
        <v>21910</v>
      </c>
    </row>
    <row r="106" spans="1:7">
      <c r="A106" s="226" t="str">
        <f t="shared" si="9"/>
        <v>ДФ "АСТРА КЕШ ПЛЮС"</v>
      </c>
      <c r="B106" s="227" t="str">
        <f t="shared" si="10"/>
        <v>05-1666</v>
      </c>
      <c r="C106" s="228">
        <f t="shared" si="11"/>
        <v>45107</v>
      </c>
      <c r="D106" s="232" t="s">
        <v>784</v>
      </c>
      <c r="E106" s="237" t="s">
        <v>789</v>
      </c>
      <c r="F106" s="227" t="s">
        <v>791</v>
      </c>
      <c r="G106" s="231">
        <f>'2-OD'!G30</f>
        <v>2992643</v>
      </c>
    </row>
    <row r="107" spans="1:7">
      <c r="A107" s="238" t="str">
        <f t="shared" si="9"/>
        <v>ДФ "АСТРА КЕШ ПЛЮС"</v>
      </c>
      <c r="B107" s="239" t="str">
        <f t="shared" si="10"/>
        <v>05-1666</v>
      </c>
      <c r="C107" s="240">
        <f t="shared" si="11"/>
        <v>45107</v>
      </c>
      <c r="D107" s="241"/>
      <c r="E107" s="242" t="s">
        <v>920</v>
      </c>
      <c r="F107" s="239" t="s">
        <v>1273</v>
      </c>
      <c r="G107" s="243">
        <f>'3-OPP'!E12</f>
        <v>0</v>
      </c>
    </row>
    <row r="108" spans="1:7" ht="31.2">
      <c r="A108" s="238" t="str">
        <f t="shared" si="9"/>
        <v>ДФ "АСТРА КЕШ ПЛЮС"</v>
      </c>
      <c r="B108" s="239" t="str">
        <f t="shared" si="10"/>
        <v>05-1666</v>
      </c>
      <c r="C108" s="240">
        <f t="shared" si="11"/>
        <v>45107</v>
      </c>
      <c r="D108" s="241" t="s">
        <v>792</v>
      </c>
      <c r="E108" s="244" t="s">
        <v>921</v>
      </c>
      <c r="F108" s="239" t="s">
        <v>1273</v>
      </c>
      <c r="G108" s="243">
        <f>'3-OPP'!E13</f>
        <v>0</v>
      </c>
    </row>
    <row r="109" spans="1:7">
      <c r="A109" s="238" t="str">
        <f t="shared" si="9"/>
        <v>ДФ "АСТРА КЕШ ПЛЮС"</v>
      </c>
      <c r="B109" s="239" t="str">
        <f t="shared" si="10"/>
        <v>05-1666</v>
      </c>
      <c r="C109" s="240">
        <f t="shared" si="11"/>
        <v>45107</v>
      </c>
      <c r="D109" s="241" t="s">
        <v>793</v>
      </c>
      <c r="E109" s="244" t="s">
        <v>897</v>
      </c>
      <c r="F109" s="239" t="s">
        <v>1273</v>
      </c>
      <c r="G109" s="243">
        <f>'3-OPP'!E14</f>
        <v>0</v>
      </c>
    </row>
    <row r="110" spans="1:7">
      <c r="A110" s="238" t="str">
        <f t="shared" ref="A110:A141" si="12">dfName</f>
        <v>ДФ "АСТРА КЕШ ПЛЮС"</v>
      </c>
      <c r="B110" s="239" t="str">
        <f t="shared" ref="B110:B141" si="13">dfRG</f>
        <v>05-1666</v>
      </c>
      <c r="C110" s="240">
        <f t="shared" ref="C110:C141" si="14">EndDate</f>
        <v>45107</v>
      </c>
      <c r="D110" s="241" t="s">
        <v>794</v>
      </c>
      <c r="E110" s="245" t="s">
        <v>63</v>
      </c>
      <c r="F110" s="239" t="s">
        <v>1273</v>
      </c>
      <c r="G110" s="243">
        <f>'3-OPP'!E15</f>
        <v>0</v>
      </c>
    </row>
    <row r="111" spans="1:7">
      <c r="A111" s="238" t="str">
        <f t="shared" si="12"/>
        <v>ДФ "АСТРА КЕШ ПЛЮС"</v>
      </c>
      <c r="B111" s="239" t="str">
        <f t="shared" si="13"/>
        <v>05-1666</v>
      </c>
      <c r="C111" s="240">
        <f t="shared" si="14"/>
        <v>45107</v>
      </c>
      <c r="D111" s="241" t="s">
        <v>795</v>
      </c>
      <c r="E111" s="246" t="s">
        <v>898</v>
      </c>
      <c r="F111" s="239" t="s">
        <v>1273</v>
      </c>
      <c r="G111" s="243">
        <f>'3-OPP'!E16</f>
        <v>0</v>
      </c>
    </row>
    <row r="112" spans="1:7">
      <c r="A112" s="238" t="str">
        <f t="shared" si="12"/>
        <v>ДФ "АСТРА КЕШ ПЛЮС"</v>
      </c>
      <c r="B112" s="239" t="str">
        <f t="shared" si="13"/>
        <v>05-1666</v>
      </c>
      <c r="C112" s="240">
        <f t="shared" si="14"/>
        <v>45107</v>
      </c>
      <c r="D112" s="241" t="s">
        <v>796</v>
      </c>
      <c r="E112" s="246" t="s">
        <v>922</v>
      </c>
      <c r="F112" s="239" t="s">
        <v>1273</v>
      </c>
      <c r="G112" s="243">
        <f>'3-OPP'!E17</f>
        <v>0</v>
      </c>
    </row>
    <row r="113" spans="1:7">
      <c r="A113" s="238" t="str">
        <f t="shared" si="12"/>
        <v>ДФ "АСТРА КЕШ ПЛЮС"</v>
      </c>
      <c r="B113" s="239" t="str">
        <f t="shared" si="13"/>
        <v>05-1666</v>
      </c>
      <c r="C113" s="240">
        <f t="shared" si="14"/>
        <v>45107</v>
      </c>
      <c r="D113" s="241" t="s">
        <v>797</v>
      </c>
      <c r="E113" s="244" t="s">
        <v>918</v>
      </c>
      <c r="F113" s="239" t="s">
        <v>1273</v>
      </c>
      <c r="G113" s="243">
        <f>'3-OPP'!E18</f>
        <v>0</v>
      </c>
    </row>
    <row r="114" spans="1:7">
      <c r="A114" s="238" t="str">
        <f t="shared" si="12"/>
        <v>ДФ "АСТРА КЕШ ПЛЮС"</v>
      </c>
      <c r="B114" s="239" t="str">
        <f t="shared" si="13"/>
        <v>05-1666</v>
      </c>
      <c r="C114" s="240">
        <f t="shared" si="14"/>
        <v>45107</v>
      </c>
      <c r="D114" s="247" t="s">
        <v>798</v>
      </c>
      <c r="E114" s="242" t="s">
        <v>919</v>
      </c>
      <c r="F114" s="239" t="s">
        <v>1273</v>
      </c>
      <c r="G114" s="243">
        <f>'3-OPP'!E19</f>
        <v>0</v>
      </c>
    </row>
    <row r="115" spans="1:7">
      <c r="A115" s="238" t="str">
        <f t="shared" si="12"/>
        <v>ДФ "АСТРА КЕШ ПЛЮС"</v>
      </c>
      <c r="B115" s="239" t="str">
        <f t="shared" si="13"/>
        <v>05-1666</v>
      </c>
      <c r="C115" s="240">
        <f t="shared" si="14"/>
        <v>45107</v>
      </c>
      <c r="D115" s="241"/>
      <c r="E115" s="242" t="s">
        <v>101</v>
      </c>
      <c r="F115" s="239" t="s">
        <v>1273</v>
      </c>
      <c r="G115" s="243">
        <f>'3-OPP'!E20</f>
        <v>0</v>
      </c>
    </row>
    <row r="116" spans="1:7" ht="31.2">
      <c r="A116" s="238" t="str">
        <f t="shared" si="12"/>
        <v>ДФ "АСТРА КЕШ ПЛЮС"</v>
      </c>
      <c r="B116" s="239" t="str">
        <f t="shared" si="13"/>
        <v>05-1666</v>
      </c>
      <c r="C116" s="240">
        <f t="shared" si="14"/>
        <v>45107</v>
      </c>
      <c r="D116" s="241" t="s">
        <v>799</v>
      </c>
      <c r="E116" s="244" t="s">
        <v>899</v>
      </c>
      <c r="F116" s="239" t="s">
        <v>1273</v>
      </c>
      <c r="G116" s="243">
        <f>'3-OPP'!E21</f>
        <v>-77741</v>
      </c>
    </row>
    <row r="117" spans="1:7" ht="31.2">
      <c r="A117" s="238" t="str">
        <f t="shared" si="12"/>
        <v>ДФ "АСТРА КЕШ ПЛЮС"</v>
      </c>
      <c r="B117" s="239" t="str">
        <f t="shared" si="13"/>
        <v>05-1666</v>
      </c>
      <c r="C117" s="240">
        <f t="shared" si="14"/>
        <v>45107</v>
      </c>
      <c r="D117" s="241" t="s">
        <v>800</v>
      </c>
      <c r="E117" s="244" t="s">
        <v>900</v>
      </c>
      <c r="F117" s="239" t="s">
        <v>1273</v>
      </c>
      <c r="G117" s="243">
        <f>'3-OPP'!E22</f>
        <v>0</v>
      </c>
    </row>
    <row r="118" spans="1:7">
      <c r="A118" s="238" t="str">
        <f t="shared" si="12"/>
        <v>ДФ "АСТРА КЕШ ПЛЮС"</v>
      </c>
      <c r="B118" s="239" t="str">
        <f t="shared" si="13"/>
        <v>05-1666</v>
      </c>
      <c r="C118" s="240">
        <f t="shared" si="14"/>
        <v>45107</v>
      </c>
      <c r="D118" s="241" t="s">
        <v>801</v>
      </c>
      <c r="E118" s="244" t="s">
        <v>901</v>
      </c>
      <c r="F118" s="239" t="s">
        <v>1273</v>
      </c>
      <c r="G118" s="243">
        <f>'3-OPP'!E23</f>
        <v>72732</v>
      </c>
    </row>
    <row r="119" spans="1:7">
      <c r="A119" s="238" t="str">
        <f t="shared" si="12"/>
        <v>ДФ "АСТРА КЕШ ПЛЮС"</v>
      </c>
      <c r="B119" s="239" t="str">
        <f t="shared" si="13"/>
        <v>05-1666</v>
      </c>
      <c r="C119" s="240">
        <f t="shared" si="14"/>
        <v>45107</v>
      </c>
      <c r="D119" s="241" t="s">
        <v>802</v>
      </c>
      <c r="E119" s="244" t="s">
        <v>902</v>
      </c>
      <c r="F119" s="239" t="s">
        <v>1273</v>
      </c>
      <c r="G119" s="243">
        <f>'3-OPP'!E24</f>
        <v>39214</v>
      </c>
    </row>
    <row r="120" spans="1:7">
      <c r="A120" s="238" t="str">
        <f t="shared" si="12"/>
        <v>ДФ "АСТРА КЕШ ПЛЮС"</v>
      </c>
      <c r="B120" s="239" t="str">
        <f t="shared" si="13"/>
        <v>05-1666</v>
      </c>
      <c r="C120" s="240">
        <f t="shared" si="14"/>
        <v>45107</v>
      </c>
      <c r="D120" s="241" t="s">
        <v>803</v>
      </c>
      <c r="E120" s="246" t="s">
        <v>903</v>
      </c>
      <c r="F120" s="239" t="s">
        <v>1273</v>
      </c>
      <c r="G120" s="243">
        <f>'3-OPP'!E25</f>
        <v>-102322</v>
      </c>
    </row>
    <row r="121" spans="1:7">
      <c r="A121" s="238" t="str">
        <f t="shared" si="12"/>
        <v>ДФ "АСТРА КЕШ ПЛЮС"</v>
      </c>
      <c r="B121" s="239" t="str">
        <f t="shared" si="13"/>
        <v>05-1666</v>
      </c>
      <c r="C121" s="240">
        <f t="shared" si="14"/>
        <v>45107</v>
      </c>
      <c r="D121" s="241" t="s">
        <v>804</v>
      </c>
      <c r="E121" s="246" t="s">
        <v>904</v>
      </c>
      <c r="F121" s="239" t="s">
        <v>1273</v>
      </c>
      <c r="G121" s="243">
        <f>'3-OPP'!E26</f>
        <v>-4965</v>
      </c>
    </row>
    <row r="122" spans="1:7">
      <c r="A122" s="238" t="str">
        <f t="shared" si="12"/>
        <v>ДФ "АСТРА КЕШ ПЛЮС"</v>
      </c>
      <c r="B122" s="239" t="str">
        <f t="shared" si="13"/>
        <v>05-1666</v>
      </c>
      <c r="C122" s="240">
        <f t="shared" si="14"/>
        <v>45107</v>
      </c>
      <c r="D122" s="241" t="s">
        <v>805</v>
      </c>
      <c r="E122" s="246" t="s">
        <v>905</v>
      </c>
      <c r="F122" s="239" t="s">
        <v>1273</v>
      </c>
      <c r="G122" s="243">
        <f>'3-OPP'!E27</f>
        <v>283</v>
      </c>
    </row>
    <row r="123" spans="1:7">
      <c r="A123" s="238" t="str">
        <f t="shared" si="12"/>
        <v>ДФ "АСТРА КЕШ ПЛЮС"</v>
      </c>
      <c r="B123" s="239" t="str">
        <f t="shared" si="13"/>
        <v>05-1666</v>
      </c>
      <c r="C123" s="240">
        <f t="shared" si="14"/>
        <v>45107</v>
      </c>
      <c r="D123" s="241" t="s">
        <v>806</v>
      </c>
      <c r="E123" s="244" t="s">
        <v>906</v>
      </c>
      <c r="F123" s="239" t="s">
        <v>1273</v>
      </c>
      <c r="G123" s="243">
        <f>'3-OPP'!E28</f>
        <v>53851</v>
      </c>
    </row>
    <row r="124" spans="1:7" ht="31.2">
      <c r="A124" s="238" t="str">
        <f t="shared" si="12"/>
        <v>ДФ "АСТРА КЕШ ПЛЮС"</v>
      </c>
      <c r="B124" s="239" t="str">
        <f t="shared" si="13"/>
        <v>05-1666</v>
      </c>
      <c r="C124" s="240">
        <f t="shared" si="14"/>
        <v>45107</v>
      </c>
      <c r="D124" s="247" t="s">
        <v>807</v>
      </c>
      <c r="E124" s="242" t="s">
        <v>94</v>
      </c>
      <c r="F124" s="239" t="s">
        <v>1273</v>
      </c>
      <c r="G124" s="243">
        <f>'3-OPP'!E29</f>
        <v>-18948</v>
      </c>
    </row>
    <row r="125" spans="1:7">
      <c r="A125" s="238" t="str">
        <f t="shared" si="12"/>
        <v>ДФ "АСТРА КЕШ ПЛЮС"</v>
      </c>
      <c r="B125" s="239" t="str">
        <f t="shared" si="13"/>
        <v>05-1666</v>
      </c>
      <c r="C125" s="240">
        <f t="shared" si="14"/>
        <v>45107</v>
      </c>
      <c r="D125" s="241"/>
      <c r="E125" s="242" t="s">
        <v>102</v>
      </c>
      <c r="F125" s="239" t="s">
        <v>1273</v>
      </c>
      <c r="G125" s="243">
        <f>'3-OPP'!E30</f>
        <v>0</v>
      </c>
    </row>
    <row r="126" spans="1:7">
      <c r="A126" s="238" t="str">
        <f t="shared" si="12"/>
        <v>ДФ "АСТРА КЕШ ПЛЮС"</v>
      </c>
      <c r="B126" s="239" t="str">
        <f t="shared" si="13"/>
        <v>05-1666</v>
      </c>
      <c r="C126" s="240">
        <f t="shared" si="14"/>
        <v>45107</v>
      </c>
      <c r="D126" s="241" t="s">
        <v>808</v>
      </c>
      <c r="E126" s="244" t="s">
        <v>907</v>
      </c>
      <c r="F126" s="239" t="s">
        <v>1273</v>
      </c>
      <c r="G126" s="243">
        <f>'3-OPP'!E31</f>
        <v>0</v>
      </c>
    </row>
    <row r="127" spans="1:7">
      <c r="A127" s="238" t="str">
        <f t="shared" si="12"/>
        <v>ДФ "АСТРА КЕШ ПЛЮС"</v>
      </c>
      <c r="B127" s="239" t="str">
        <f t="shared" si="13"/>
        <v>05-1666</v>
      </c>
      <c r="C127" s="240">
        <f t="shared" si="14"/>
        <v>45107</v>
      </c>
      <c r="D127" s="241" t="s">
        <v>809</v>
      </c>
      <c r="E127" s="244" t="s">
        <v>908</v>
      </c>
      <c r="F127" s="239" t="s">
        <v>1273</v>
      </c>
      <c r="G127" s="243">
        <f>'3-OPP'!E32</f>
        <v>0</v>
      </c>
    </row>
    <row r="128" spans="1:7">
      <c r="A128" s="238" t="str">
        <f t="shared" si="12"/>
        <v>ДФ "АСТРА КЕШ ПЛЮС"</v>
      </c>
      <c r="B128" s="239" t="str">
        <f t="shared" si="13"/>
        <v>05-1666</v>
      </c>
      <c r="C128" s="240">
        <f t="shared" si="14"/>
        <v>45107</v>
      </c>
      <c r="D128" s="241" t="s">
        <v>810</v>
      </c>
      <c r="E128" s="244" t="s">
        <v>909</v>
      </c>
      <c r="F128" s="239" t="s">
        <v>1273</v>
      </c>
      <c r="G128" s="243">
        <f>'3-OPP'!E33</f>
        <v>0</v>
      </c>
    </row>
    <row r="129" spans="1:7">
      <c r="A129" s="238" t="str">
        <f t="shared" si="12"/>
        <v>ДФ "АСТРА КЕШ ПЛЮС"</v>
      </c>
      <c r="B129" s="239" t="str">
        <f t="shared" si="13"/>
        <v>05-1666</v>
      </c>
      <c r="C129" s="240">
        <f t="shared" si="14"/>
        <v>45107</v>
      </c>
      <c r="D129" s="241" t="s">
        <v>811</v>
      </c>
      <c r="E129" s="244" t="s">
        <v>910</v>
      </c>
      <c r="F129" s="239" t="s">
        <v>1273</v>
      </c>
      <c r="G129" s="243">
        <f>'3-OPP'!E34</f>
        <v>0</v>
      </c>
    </row>
    <row r="130" spans="1:7" ht="31.2">
      <c r="A130" s="238" t="str">
        <f t="shared" si="12"/>
        <v>ДФ "АСТРА КЕШ ПЛЮС"</v>
      </c>
      <c r="B130" s="239" t="str">
        <f t="shared" si="13"/>
        <v>05-1666</v>
      </c>
      <c r="C130" s="240">
        <f t="shared" si="14"/>
        <v>45107</v>
      </c>
      <c r="D130" s="241" t="s">
        <v>812</v>
      </c>
      <c r="E130" s="244" t="s">
        <v>911</v>
      </c>
      <c r="F130" s="239" t="s">
        <v>1273</v>
      </c>
      <c r="G130" s="243">
        <f>'3-OPP'!E35</f>
        <v>0</v>
      </c>
    </row>
    <row r="131" spans="1:7" ht="31.2">
      <c r="A131" s="238" t="str">
        <f t="shared" si="12"/>
        <v>ДФ "АСТРА КЕШ ПЛЮС"</v>
      </c>
      <c r="B131" s="239" t="str">
        <f t="shared" si="13"/>
        <v>05-1666</v>
      </c>
      <c r="C131" s="240">
        <f t="shared" si="14"/>
        <v>45107</v>
      </c>
      <c r="D131" s="247" t="s">
        <v>813</v>
      </c>
      <c r="E131" s="242" t="s">
        <v>126</v>
      </c>
      <c r="F131" s="239" t="s">
        <v>1273</v>
      </c>
      <c r="G131" s="243">
        <f>'3-OPP'!E36</f>
        <v>0</v>
      </c>
    </row>
    <row r="132" spans="1:7" ht="31.2">
      <c r="A132" s="238" t="str">
        <f t="shared" si="12"/>
        <v>ДФ "АСТРА КЕШ ПЛЮС"</v>
      </c>
      <c r="B132" s="239" t="str">
        <f t="shared" si="13"/>
        <v>05-1666</v>
      </c>
      <c r="C132" s="240">
        <f t="shared" si="14"/>
        <v>45107</v>
      </c>
      <c r="D132" s="247" t="s">
        <v>814</v>
      </c>
      <c r="E132" s="242" t="s">
        <v>62</v>
      </c>
      <c r="F132" s="239" t="s">
        <v>1273</v>
      </c>
      <c r="G132" s="243">
        <f>'3-OPP'!E37</f>
        <v>-18948</v>
      </c>
    </row>
    <row r="133" spans="1:7" ht="31.2">
      <c r="A133" s="238" t="str">
        <f t="shared" si="12"/>
        <v>ДФ "АСТРА КЕШ ПЛЮС"</v>
      </c>
      <c r="B133" s="239" t="str">
        <f t="shared" si="13"/>
        <v>05-1666</v>
      </c>
      <c r="C133" s="240">
        <f t="shared" si="14"/>
        <v>45107</v>
      </c>
      <c r="D133" s="247" t="s">
        <v>815</v>
      </c>
      <c r="E133" s="242" t="s">
        <v>916</v>
      </c>
      <c r="F133" s="239" t="s">
        <v>1273</v>
      </c>
      <c r="G133" s="243">
        <f>'3-OPP'!E38</f>
        <v>965333</v>
      </c>
    </row>
    <row r="134" spans="1:7" ht="31.2">
      <c r="A134" s="238" t="str">
        <f t="shared" si="12"/>
        <v>ДФ "АСТРА КЕШ ПЛЮС"</v>
      </c>
      <c r="B134" s="239" t="str">
        <f t="shared" si="13"/>
        <v>05-1666</v>
      </c>
      <c r="C134" s="240">
        <f t="shared" si="14"/>
        <v>45107</v>
      </c>
      <c r="D134" s="247" t="s">
        <v>816</v>
      </c>
      <c r="E134" s="242" t="s">
        <v>917</v>
      </c>
      <c r="F134" s="239" t="s">
        <v>1273</v>
      </c>
      <c r="G134" s="243">
        <f>'3-OPP'!E39</f>
        <v>946385</v>
      </c>
    </row>
    <row r="135" spans="1:7">
      <c r="A135" s="238" t="str">
        <f t="shared" si="12"/>
        <v>ДФ "АСТРА КЕШ ПЛЮС"</v>
      </c>
      <c r="B135" s="239" t="str">
        <f t="shared" si="13"/>
        <v>05-1666</v>
      </c>
      <c r="C135" s="240">
        <f t="shared" si="14"/>
        <v>45107</v>
      </c>
      <c r="D135" s="241" t="s">
        <v>817</v>
      </c>
      <c r="E135" s="245" t="s">
        <v>72</v>
      </c>
      <c r="F135" s="239" t="s">
        <v>1273</v>
      </c>
      <c r="G135" s="243">
        <f>'3-OPP'!E40</f>
        <v>946385</v>
      </c>
    </row>
    <row r="136" spans="1:7">
      <c r="A136" s="226" t="str">
        <f t="shared" si="12"/>
        <v>ДФ "АСТРА КЕШ ПЛЮС"</v>
      </c>
      <c r="B136" s="227" t="str">
        <f t="shared" si="13"/>
        <v>05-1666</v>
      </c>
      <c r="C136" s="228">
        <f t="shared" si="14"/>
        <v>45107</v>
      </c>
      <c r="D136" s="248" t="s">
        <v>818</v>
      </c>
      <c r="E136" s="249" t="s">
        <v>76</v>
      </c>
      <c r="F136" s="227" t="s">
        <v>1274</v>
      </c>
      <c r="G136" s="231">
        <f>'4-OSK'!I13</f>
        <v>0</v>
      </c>
    </row>
    <row r="137" spans="1:7">
      <c r="A137" s="226" t="str">
        <f t="shared" si="12"/>
        <v>ДФ "АСТРА КЕШ ПЛЮС"</v>
      </c>
      <c r="B137" s="227" t="str">
        <f t="shared" si="13"/>
        <v>05-1666</v>
      </c>
      <c r="C137" s="228">
        <f t="shared" si="14"/>
        <v>45107</v>
      </c>
      <c r="D137" s="248" t="s">
        <v>819</v>
      </c>
      <c r="E137" s="249" t="s">
        <v>49</v>
      </c>
      <c r="F137" s="227" t="s">
        <v>1274</v>
      </c>
      <c r="G137" s="231">
        <f>'4-OSK'!I14</f>
        <v>12712527</v>
      </c>
    </row>
    <row r="138" spans="1:7">
      <c r="A138" s="226" t="str">
        <f t="shared" si="12"/>
        <v>ДФ "АСТРА КЕШ ПЛЮС"</v>
      </c>
      <c r="B138" s="227" t="str">
        <f t="shared" si="13"/>
        <v>05-1666</v>
      </c>
      <c r="C138" s="228">
        <f t="shared" si="14"/>
        <v>45107</v>
      </c>
      <c r="D138" s="248" t="s">
        <v>820</v>
      </c>
      <c r="E138" s="249" t="s">
        <v>50</v>
      </c>
      <c r="F138" s="227" t="s">
        <v>1274</v>
      </c>
      <c r="G138" s="231">
        <f>'4-OSK'!I15</f>
        <v>0</v>
      </c>
    </row>
    <row r="139" spans="1:7">
      <c r="A139" s="226" t="str">
        <f t="shared" si="12"/>
        <v>ДФ "АСТРА КЕШ ПЛЮС"</v>
      </c>
      <c r="B139" s="227" t="str">
        <f t="shared" si="13"/>
        <v>05-1666</v>
      </c>
      <c r="C139" s="228">
        <f t="shared" si="14"/>
        <v>45107</v>
      </c>
      <c r="D139" s="248" t="s">
        <v>821</v>
      </c>
      <c r="E139" s="250" t="s">
        <v>202</v>
      </c>
      <c r="F139" s="227" t="s">
        <v>1274</v>
      </c>
      <c r="G139" s="231">
        <f>'4-OSK'!I16</f>
        <v>0</v>
      </c>
    </row>
    <row r="140" spans="1:7">
      <c r="A140" s="226" t="str">
        <f t="shared" si="12"/>
        <v>ДФ "АСТРА КЕШ ПЛЮС"</v>
      </c>
      <c r="B140" s="227" t="str">
        <f t="shared" si="13"/>
        <v>05-1666</v>
      </c>
      <c r="C140" s="228">
        <f t="shared" si="14"/>
        <v>45107</v>
      </c>
      <c r="D140" s="248" t="s">
        <v>822</v>
      </c>
      <c r="E140" s="250" t="s">
        <v>912</v>
      </c>
      <c r="F140" s="227" t="s">
        <v>1274</v>
      </c>
      <c r="G140" s="231">
        <f>'4-OSK'!I17</f>
        <v>0</v>
      </c>
    </row>
    <row r="141" spans="1:7">
      <c r="A141" s="226" t="str">
        <f t="shared" si="12"/>
        <v>ДФ "АСТРА КЕШ ПЛЮС"</v>
      </c>
      <c r="B141" s="227" t="str">
        <f t="shared" si="13"/>
        <v>05-1666</v>
      </c>
      <c r="C141" s="228">
        <f t="shared" si="14"/>
        <v>45107</v>
      </c>
      <c r="D141" s="248" t="s">
        <v>823</v>
      </c>
      <c r="E141" s="249" t="s">
        <v>51</v>
      </c>
      <c r="F141" s="227" t="s">
        <v>1274</v>
      </c>
      <c r="G141" s="231">
        <f>'4-OSK'!I18</f>
        <v>12712527</v>
      </c>
    </row>
    <row r="142" spans="1:7">
      <c r="A142" s="226" t="str">
        <f t="shared" ref="A142:A155" si="15">dfName</f>
        <v>ДФ "АСТРА КЕШ ПЛЮС"</v>
      </c>
      <c r="B142" s="227" t="str">
        <f t="shared" ref="B142:B155" si="16">dfRG</f>
        <v>05-1666</v>
      </c>
      <c r="C142" s="228">
        <f t="shared" ref="C142:C155" si="17">EndDate</f>
        <v>45107</v>
      </c>
      <c r="D142" s="248" t="s">
        <v>824</v>
      </c>
      <c r="E142" s="249" t="s">
        <v>127</v>
      </c>
      <c r="F142" s="227" t="s">
        <v>1274</v>
      </c>
      <c r="G142" s="231">
        <f>'4-OSK'!I19</f>
        <v>0</v>
      </c>
    </row>
    <row r="143" spans="1:7">
      <c r="A143" s="226" t="str">
        <f t="shared" si="15"/>
        <v>ДФ "АСТРА КЕШ ПЛЮС"</v>
      </c>
      <c r="B143" s="227" t="str">
        <f t="shared" si="16"/>
        <v>05-1666</v>
      </c>
      <c r="C143" s="228">
        <f t="shared" si="17"/>
        <v>45107</v>
      </c>
      <c r="D143" s="248" t="s">
        <v>825</v>
      </c>
      <c r="E143" s="250" t="s">
        <v>203</v>
      </c>
      <c r="F143" s="227" t="s">
        <v>1274</v>
      </c>
      <c r="G143" s="231">
        <f>'4-OSK'!I20</f>
        <v>0</v>
      </c>
    </row>
    <row r="144" spans="1:7">
      <c r="A144" s="226" t="str">
        <f t="shared" si="15"/>
        <v>ДФ "АСТРА КЕШ ПЛЮС"</v>
      </c>
      <c r="B144" s="227" t="str">
        <f t="shared" si="16"/>
        <v>05-1666</v>
      </c>
      <c r="C144" s="228">
        <f t="shared" si="17"/>
        <v>45107</v>
      </c>
      <c r="D144" s="248" t="s">
        <v>826</v>
      </c>
      <c r="E144" s="250" t="s">
        <v>204</v>
      </c>
      <c r="F144" s="227" t="s">
        <v>1274</v>
      </c>
      <c r="G144" s="231">
        <f>'4-OSK'!I21</f>
        <v>0</v>
      </c>
    </row>
    <row r="145" spans="1:7">
      <c r="A145" s="226" t="str">
        <f t="shared" si="15"/>
        <v>ДФ "АСТРА КЕШ ПЛЮС"</v>
      </c>
      <c r="B145" s="227" t="str">
        <f t="shared" si="16"/>
        <v>05-1666</v>
      </c>
      <c r="C145" s="228">
        <f t="shared" si="17"/>
        <v>45107</v>
      </c>
      <c r="D145" s="248" t="s">
        <v>827</v>
      </c>
      <c r="E145" s="249" t="s">
        <v>52</v>
      </c>
      <c r="F145" s="227" t="s">
        <v>1274</v>
      </c>
      <c r="G145" s="231">
        <f>'4-OSK'!I22</f>
        <v>-21910</v>
      </c>
    </row>
    <row r="146" spans="1:7">
      <c r="A146" s="226" t="str">
        <f t="shared" si="15"/>
        <v>ДФ "АСТРА КЕШ ПЛЮС"</v>
      </c>
      <c r="B146" s="227" t="str">
        <f t="shared" si="16"/>
        <v>05-1666</v>
      </c>
      <c r="C146" s="228">
        <f t="shared" si="17"/>
        <v>45107</v>
      </c>
      <c r="D146" s="248" t="s">
        <v>828</v>
      </c>
      <c r="E146" s="250" t="s">
        <v>53</v>
      </c>
      <c r="F146" s="227" t="s">
        <v>1274</v>
      </c>
      <c r="G146" s="231">
        <f>'4-OSK'!I23</f>
        <v>0</v>
      </c>
    </row>
    <row r="147" spans="1:7">
      <c r="A147" s="226" t="str">
        <f t="shared" si="15"/>
        <v>ДФ "АСТРА КЕШ ПЛЮС"</v>
      </c>
      <c r="B147" s="227" t="str">
        <f t="shared" si="16"/>
        <v>05-1666</v>
      </c>
      <c r="C147" s="228">
        <f t="shared" si="17"/>
        <v>45107</v>
      </c>
      <c r="D147" s="248" t="s">
        <v>829</v>
      </c>
      <c r="E147" s="250" t="s">
        <v>205</v>
      </c>
      <c r="F147" s="227" t="s">
        <v>1274</v>
      </c>
      <c r="G147" s="231">
        <f>'4-OSK'!I24</f>
        <v>0</v>
      </c>
    </row>
    <row r="148" spans="1:7">
      <c r="A148" s="226" t="str">
        <f t="shared" si="15"/>
        <v>ДФ "АСТРА КЕШ ПЛЮС"</v>
      </c>
      <c r="B148" s="227" t="str">
        <f t="shared" si="16"/>
        <v>05-1666</v>
      </c>
      <c r="C148" s="228">
        <f t="shared" si="17"/>
        <v>45107</v>
      </c>
      <c r="D148" s="248" t="s">
        <v>830</v>
      </c>
      <c r="E148" s="250" t="s">
        <v>206</v>
      </c>
      <c r="F148" s="227" t="s">
        <v>1274</v>
      </c>
      <c r="G148" s="231">
        <f>'4-OSK'!I25</f>
        <v>0</v>
      </c>
    </row>
    <row r="149" spans="1:7">
      <c r="A149" s="226" t="str">
        <f t="shared" si="15"/>
        <v>ДФ "АСТРА КЕШ ПЛЮС"</v>
      </c>
      <c r="B149" s="227" t="str">
        <f t="shared" si="16"/>
        <v>05-1666</v>
      </c>
      <c r="C149" s="228">
        <f t="shared" si="17"/>
        <v>45107</v>
      </c>
      <c r="D149" s="248" t="s">
        <v>831</v>
      </c>
      <c r="E149" s="250" t="s">
        <v>54</v>
      </c>
      <c r="F149" s="227" t="s">
        <v>1274</v>
      </c>
      <c r="G149" s="231">
        <f>'4-OSK'!I26</f>
        <v>0</v>
      </c>
    </row>
    <row r="150" spans="1:7" ht="31.2">
      <c r="A150" s="226" t="str">
        <f t="shared" si="15"/>
        <v>ДФ "АСТРА КЕШ ПЛЮС"</v>
      </c>
      <c r="B150" s="227" t="str">
        <f t="shared" si="16"/>
        <v>05-1666</v>
      </c>
      <c r="C150" s="228">
        <f t="shared" si="17"/>
        <v>45107</v>
      </c>
      <c r="D150" s="248" t="s">
        <v>832</v>
      </c>
      <c r="E150" s="250" t="s">
        <v>128</v>
      </c>
      <c r="F150" s="227" t="s">
        <v>1274</v>
      </c>
      <c r="G150" s="231">
        <f>'4-OSK'!I27</f>
        <v>0</v>
      </c>
    </row>
    <row r="151" spans="1:7">
      <c r="A151" s="226" t="str">
        <f t="shared" si="15"/>
        <v>ДФ "АСТРА КЕШ ПЛЮС"</v>
      </c>
      <c r="B151" s="227" t="str">
        <f t="shared" si="16"/>
        <v>05-1666</v>
      </c>
      <c r="C151" s="228">
        <f t="shared" si="17"/>
        <v>45107</v>
      </c>
      <c r="D151" s="248" t="s">
        <v>833</v>
      </c>
      <c r="E151" s="250" t="s">
        <v>913</v>
      </c>
      <c r="F151" s="227" t="s">
        <v>1274</v>
      </c>
      <c r="G151" s="231">
        <f>'4-OSK'!I28</f>
        <v>0</v>
      </c>
    </row>
    <row r="152" spans="1:7">
      <c r="A152" s="226" t="str">
        <f t="shared" si="15"/>
        <v>ДФ "АСТРА КЕШ ПЛЮС"</v>
      </c>
      <c r="B152" s="227" t="str">
        <f t="shared" si="16"/>
        <v>05-1666</v>
      </c>
      <c r="C152" s="228">
        <f t="shared" si="17"/>
        <v>45107</v>
      </c>
      <c r="D152" s="248" t="s">
        <v>834</v>
      </c>
      <c r="E152" s="250" t="s">
        <v>914</v>
      </c>
      <c r="F152" s="227" t="s">
        <v>1274</v>
      </c>
      <c r="G152" s="231">
        <f>'4-OSK'!I29</f>
        <v>0</v>
      </c>
    </row>
    <row r="153" spans="1:7" ht="31.2">
      <c r="A153" s="226" t="str">
        <f t="shared" si="15"/>
        <v>ДФ "АСТРА КЕШ ПЛЮС"</v>
      </c>
      <c r="B153" s="227" t="str">
        <f t="shared" si="16"/>
        <v>05-1666</v>
      </c>
      <c r="C153" s="228">
        <f t="shared" si="17"/>
        <v>45107</v>
      </c>
      <c r="D153" s="248" t="s">
        <v>835</v>
      </c>
      <c r="E153" s="250" t="s">
        <v>129</v>
      </c>
      <c r="F153" s="227" t="s">
        <v>1274</v>
      </c>
      <c r="G153" s="231">
        <f>'4-OSK'!I30</f>
        <v>0</v>
      </c>
    </row>
    <row r="154" spans="1:7">
      <c r="A154" s="226" t="str">
        <f t="shared" si="15"/>
        <v>ДФ "АСТРА КЕШ ПЛЮС"</v>
      </c>
      <c r="B154" s="227" t="str">
        <f t="shared" si="16"/>
        <v>05-1666</v>
      </c>
      <c r="C154" s="228">
        <f t="shared" si="17"/>
        <v>45107</v>
      </c>
      <c r="D154" s="248" t="s">
        <v>836</v>
      </c>
      <c r="E154" s="250" t="s">
        <v>913</v>
      </c>
      <c r="F154" s="227" t="s">
        <v>1274</v>
      </c>
      <c r="G154" s="231">
        <f>'4-OSK'!I31</f>
        <v>0</v>
      </c>
    </row>
    <row r="155" spans="1:7">
      <c r="A155" s="226" t="str">
        <f t="shared" si="15"/>
        <v>ДФ "АСТРА КЕШ ПЛЮС"</v>
      </c>
      <c r="B155" s="227" t="str">
        <f t="shared" si="16"/>
        <v>05-1666</v>
      </c>
      <c r="C155" s="228">
        <f t="shared" si="17"/>
        <v>45107</v>
      </c>
      <c r="D155" s="248" t="s">
        <v>837</v>
      </c>
      <c r="E155" s="250" t="s">
        <v>914</v>
      </c>
      <c r="F155" s="227" t="s">
        <v>1274</v>
      </c>
      <c r="G155" s="231">
        <f>'4-OSK'!I32</f>
        <v>0</v>
      </c>
    </row>
    <row r="156" spans="1:7">
      <c r="A156" s="226"/>
      <c r="B156" s="227"/>
      <c r="C156" s="228"/>
      <c r="D156" s="248" t="s">
        <v>838</v>
      </c>
      <c r="E156" s="250" t="s">
        <v>96</v>
      </c>
      <c r="F156" s="227" t="s">
        <v>1274</v>
      </c>
      <c r="G156" s="231">
        <f>'4-OSK'!I33</f>
        <v>0</v>
      </c>
    </row>
    <row r="157" spans="1:7">
      <c r="A157" s="226" t="str">
        <f t="shared" ref="A157:A201" si="18">dfName</f>
        <v>ДФ "АСТРА КЕШ ПЛЮС"</v>
      </c>
      <c r="B157" s="227" t="str">
        <f t="shared" ref="B157:B201" si="19">dfRG</f>
        <v>05-1666</v>
      </c>
      <c r="C157" s="228">
        <f t="shared" ref="C157:C201" si="20">EndDate</f>
        <v>45107</v>
      </c>
      <c r="D157" s="248" t="s">
        <v>827</v>
      </c>
      <c r="E157" s="249" t="s">
        <v>55</v>
      </c>
      <c r="F157" s="227" t="s">
        <v>1274</v>
      </c>
      <c r="G157" s="231">
        <f>'4-OSK'!I34</f>
        <v>12690617</v>
      </c>
    </row>
    <row r="158" spans="1:7">
      <c r="A158" s="226" t="str">
        <f t="shared" si="18"/>
        <v>ДФ "АСТРА КЕШ ПЛЮС"</v>
      </c>
      <c r="B158" s="227" t="str">
        <f t="shared" si="19"/>
        <v>05-1666</v>
      </c>
      <c r="C158" s="228">
        <f t="shared" si="20"/>
        <v>45107</v>
      </c>
      <c r="D158" s="248" t="s">
        <v>839</v>
      </c>
      <c r="E158" s="250" t="s">
        <v>104</v>
      </c>
      <c r="F158" s="227" t="s">
        <v>1274</v>
      </c>
      <c r="G158" s="231">
        <f>'4-OSK'!I35</f>
        <v>57271</v>
      </c>
    </row>
    <row r="159" spans="1:7" ht="31.2">
      <c r="A159" s="226" t="str">
        <f t="shared" si="18"/>
        <v>ДФ "АСТРА КЕШ ПЛЮС"</v>
      </c>
      <c r="B159" s="227" t="str">
        <f t="shared" si="19"/>
        <v>05-1666</v>
      </c>
      <c r="C159" s="228">
        <f t="shared" si="20"/>
        <v>45107</v>
      </c>
      <c r="D159" s="248" t="s">
        <v>840</v>
      </c>
      <c r="E159" s="249" t="s">
        <v>56</v>
      </c>
      <c r="F159" s="227" t="s">
        <v>1274</v>
      </c>
      <c r="G159" s="231">
        <f>'4-OSK'!I36</f>
        <v>12747888</v>
      </c>
    </row>
    <row r="160" spans="1:7">
      <c r="A160" s="267" t="str">
        <f t="shared" si="18"/>
        <v>ДФ "АСТРА КЕШ ПЛЮС"</v>
      </c>
      <c r="B160" s="268" t="str">
        <f t="shared" si="19"/>
        <v>05-1666</v>
      </c>
      <c r="C160" s="269">
        <f t="shared" si="20"/>
        <v>45107</v>
      </c>
      <c r="D160" s="349" t="s">
        <v>1301</v>
      </c>
      <c r="E160" s="350" t="s">
        <v>1314</v>
      </c>
      <c r="F160" s="268" t="s">
        <v>1315</v>
      </c>
      <c r="G160" s="364" t="str">
        <f>'5-DI'!D11</f>
        <v>BGN</v>
      </c>
    </row>
    <row r="161" spans="1:7">
      <c r="A161" s="267" t="str">
        <f t="shared" si="18"/>
        <v>ДФ "АСТРА КЕШ ПЛЮС"</v>
      </c>
      <c r="B161" s="268" t="str">
        <f t="shared" si="19"/>
        <v>05-1666</v>
      </c>
      <c r="C161" s="269">
        <f t="shared" si="20"/>
        <v>45107</v>
      </c>
      <c r="D161" s="349" t="s">
        <v>1302</v>
      </c>
      <c r="E161" s="350" t="s">
        <v>1280</v>
      </c>
      <c r="F161" s="268" t="s">
        <v>1315</v>
      </c>
      <c r="G161" s="365">
        <f>'5-DI'!D12</f>
        <v>1189880.4743999999</v>
      </c>
    </row>
    <row r="162" spans="1:7">
      <c r="A162" s="267" t="str">
        <f t="shared" si="18"/>
        <v>ДФ "АСТРА КЕШ ПЛЮС"</v>
      </c>
      <c r="B162" s="268" t="str">
        <f t="shared" si="19"/>
        <v>05-1666</v>
      </c>
      <c r="C162" s="269">
        <f t="shared" si="20"/>
        <v>45107</v>
      </c>
      <c r="D162" s="349" t="s">
        <v>1303</v>
      </c>
      <c r="E162" s="351" t="s">
        <v>1279</v>
      </c>
      <c r="F162" s="268" t="s">
        <v>1315</v>
      </c>
      <c r="G162" s="365">
        <f>'5-DI'!D13</f>
        <v>1195273.9613999999</v>
      </c>
    </row>
    <row r="163" spans="1:7">
      <c r="A163" s="267" t="str">
        <f t="shared" si="18"/>
        <v>ДФ "АСТРА КЕШ ПЛЮС"</v>
      </c>
      <c r="B163" s="268" t="str">
        <f t="shared" si="19"/>
        <v>05-1666</v>
      </c>
      <c r="C163" s="269">
        <f t="shared" si="20"/>
        <v>45107</v>
      </c>
      <c r="D163" s="349" t="s">
        <v>1304</v>
      </c>
      <c r="E163" s="352" t="s">
        <v>1292</v>
      </c>
      <c r="F163" s="268" t="s">
        <v>1315</v>
      </c>
      <c r="G163" s="365">
        <f>'5-DI'!D14</f>
        <v>5393.4870000000001</v>
      </c>
    </row>
    <row r="164" spans="1:7" ht="31.2">
      <c r="A164" s="267" t="str">
        <f t="shared" si="18"/>
        <v>ДФ "АСТРА КЕШ ПЛЮС"</v>
      </c>
      <c r="B164" s="268" t="str">
        <f t="shared" si="19"/>
        <v>05-1666</v>
      </c>
      <c r="C164" s="269">
        <f t="shared" si="20"/>
        <v>45107</v>
      </c>
      <c r="D164" s="349" t="s">
        <v>1305</v>
      </c>
      <c r="E164" s="352" t="s">
        <v>1294</v>
      </c>
      <c r="F164" s="268" t="s">
        <v>1315</v>
      </c>
      <c r="G164" s="366">
        <f>'5-DI'!D15</f>
        <v>57409.35</v>
      </c>
    </row>
    <row r="165" spans="1:7">
      <c r="A165" s="267" t="str">
        <f t="shared" si="18"/>
        <v>ДФ "АСТРА КЕШ ПЛЮС"</v>
      </c>
      <c r="B165" s="268" t="str">
        <f t="shared" si="19"/>
        <v>05-1666</v>
      </c>
      <c r="C165" s="269">
        <f t="shared" si="20"/>
        <v>45107</v>
      </c>
      <c r="D165" s="349" t="s">
        <v>1306</v>
      </c>
      <c r="E165" s="352" t="s">
        <v>1293</v>
      </c>
      <c r="F165" s="268" t="s">
        <v>1315</v>
      </c>
      <c r="G165" s="365">
        <f>'5-DI'!D16</f>
        <v>0</v>
      </c>
    </row>
    <row r="166" spans="1:7" ht="31.2">
      <c r="A166" s="267" t="str">
        <f t="shared" si="18"/>
        <v>ДФ "АСТРА КЕШ ПЛЮС"</v>
      </c>
      <c r="B166" s="268" t="str">
        <f t="shared" si="19"/>
        <v>05-1666</v>
      </c>
      <c r="C166" s="269">
        <f t="shared" si="20"/>
        <v>45107</v>
      </c>
      <c r="D166" s="349" t="s">
        <v>1307</v>
      </c>
      <c r="E166" s="352" t="s">
        <v>1295</v>
      </c>
      <c r="F166" s="268" t="s">
        <v>1315</v>
      </c>
      <c r="G166" s="366">
        <f>'5-DI'!D17</f>
        <v>0</v>
      </c>
    </row>
    <row r="167" spans="1:7" ht="31.2">
      <c r="A167" s="267" t="str">
        <f t="shared" si="18"/>
        <v>ДФ "АСТРА КЕШ ПЛЮС"</v>
      </c>
      <c r="B167" s="268" t="str">
        <f t="shared" si="19"/>
        <v>05-1666</v>
      </c>
      <c r="C167" s="269">
        <f t="shared" si="20"/>
        <v>45107</v>
      </c>
      <c r="D167" s="349" t="s">
        <v>1308</v>
      </c>
      <c r="E167" s="352" t="s">
        <v>1296</v>
      </c>
      <c r="F167" s="268" t="s">
        <v>1315</v>
      </c>
      <c r="G167" s="365">
        <f>'5-DI'!D18</f>
        <v>10.6839</v>
      </c>
    </row>
    <row r="168" spans="1:7" ht="31.2">
      <c r="A168" s="267" t="str">
        <f t="shared" si="18"/>
        <v>ДФ "АСТРА КЕШ ПЛЮС"</v>
      </c>
      <c r="B168" s="268" t="str">
        <f t="shared" si="19"/>
        <v>05-1666</v>
      </c>
      <c r="C168" s="269">
        <f t="shared" si="20"/>
        <v>45107</v>
      </c>
      <c r="D168" s="349" t="s">
        <v>1309</v>
      </c>
      <c r="E168" s="352" t="s">
        <v>1297</v>
      </c>
      <c r="F168" s="268" t="s">
        <v>1315</v>
      </c>
      <c r="G168" s="365">
        <f>'5-DI'!D19</f>
        <v>10.6652</v>
      </c>
    </row>
    <row r="169" spans="1:7">
      <c r="A169" s="267" t="str">
        <f t="shared" si="18"/>
        <v>ДФ "АСТРА КЕШ ПЛЮС"</v>
      </c>
      <c r="B169" s="268" t="str">
        <f t="shared" si="19"/>
        <v>05-1666</v>
      </c>
      <c r="C169" s="269">
        <f t="shared" si="20"/>
        <v>45107</v>
      </c>
      <c r="D169" s="349" t="s">
        <v>1310</v>
      </c>
      <c r="E169" s="352" t="s">
        <v>1342</v>
      </c>
      <c r="F169" s="268" t="s">
        <v>1315</v>
      </c>
      <c r="G169" s="366">
        <f>'5-DI'!D20</f>
        <v>0</v>
      </c>
    </row>
    <row r="170" spans="1:7" ht="31.2">
      <c r="A170" s="267" t="str">
        <f t="shared" si="18"/>
        <v>ДФ "АСТРА КЕШ ПЛЮС"</v>
      </c>
      <c r="B170" s="268" t="str">
        <f t="shared" si="19"/>
        <v>05-1666</v>
      </c>
      <c r="C170" s="269">
        <f t="shared" si="20"/>
        <v>45107</v>
      </c>
      <c r="D170" s="349" t="s">
        <v>1344</v>
      </c>
      <c r="E170" s="352" t="s">
        <v>1343</v>
      </c>
      <c r="F170" s="268" t="s">
        <v>1315</v>
      </c>
      <c r="G170" s="365">
        <f>'5-DI'!D21</f>
        <v>0</v>
      </c>
    </row>
    <row r="171" spans="1:7">
      <c r="A171" s="267" t="str">
        <f t="shared" si="18"/>
        <v>ДФ "АСТРА КЕШ ПЛЮС"</v>
      </c>
      <c r="B171" s="268" t="str">
        <f t="shared" si="19"/>
        <v>05-1666</v>
      </c>
      <c r="C171" s="269">
        <f t="shared" si="20"/>
        <v>45107</v>
      </c>
      <c r="D171" s="349" t="s">
        <v>1311</v>
      </c>
      <c r="E171" s="353" t="s">
        <v>1298</v>
      </c>
      <c r="F171" s="268" t="s">
        <v>1315</v>
      </c>
      <c r="G171" s="367">
        <f>'5-DI'!D22</f>
        <v>94903.76</v>
      </c>
    </row>
    <row r="172" spans="1:7">
      <c r="A172" s="267" t="str">
        <f t="shared" si="18"/>
        <v>ДФ "АСТРА КЕШ ПЛЮС"</v>
      </c>
      <c r="B172" s="268" t="str">
        <f t="shared" si="19"/>
        <v>05-1666</v>
      </c>
      <c r="C172" s="269">
        <f t="shared" si="20"/>
        <v>45107</v>
      </c>
      <c r="D172" s="349" t="s">
        <v>1313</v>
      </c>
      <c r="E172" s="353" t="s">
        <v>1299</v>
      </c>
      <c r="F172" s="268" t="s">
        <v>1315</v>
      </c>
      <c r="G172" s="367">
        <f>'5-DI'!D23</f>
        <v>4937.5</v>
      </c>
    </row>
    <row r="173" spans="1:7">
      <c r="A173" s="267" t="str">
        <f t="shared" si="18"/>
        <v>ДФ "АСТРА КЕШ ПЛЮС"</v>
      </c>
      <c r="B173" s="268" t="str">
        <f t="shared" si="19"/>
        <v>05-1666</v>
      </c>
      <c r="C173" s="269">
        <f t="shared" si="20"/>
        <v>45107</v>
      </c>
      <c r="D173" s="349" t="s">
        <v>1328</v>
      </c>
      <c r="E173" s="353" t="s">
        <v>1300</v>
      </c>
      <c r="F173" s="268" t="s">
        <v>1315</v>
      </c>
      <c r="G173" s="367">
        <f>'5-DI'!D24</f>
        <v>96.86</v>
      </c>
    </row>
    <row r="174" spans="1:7">
      <c r="A174" s="267" t="str">
        <f t="shared" si="18"/>
        <v>ДФ "АСТРА КЕШ ПЛЮС"</v>
      </c>
      <c r="B174" s="268" t="str">
        <f t="shared" si="19"/>
        <v>05-1666</v>
      </c>
      <c r="C174" s="269">
        <f t="shared" si="20"/>
        <v>45107</v>
      </c>
      <c r="D174" s="349" t="s">
        <v>1329</v>
      </c>
      <c r="E174" s="353" t="s">
        <v>1324</v>
      </c>
      <c r="F174" s="268" t="s">
        <v>1315</v>
      </c>
      <c r="G174" s="368">
        <f>'5-DI'!D25</f>
        <v>-1.8E-3</v>
      </c>
    </row>
    <row r="175" spans="1:7">
      <c r="A175" s="267" t="str">
        <f t="shared" si="18"/>
        <v>ДФ "АСТРА КЕШ ПЛЮС"</v>
      </c>
      <c r="B175" s="268" t="str">
        <f t="shared" si="19"/>
        <v>05-1666</v>
      </c>
      <c r="C175" s="269">
        <f t="shared" si="20"/>
        <v>45107</v>
      </c>
      <c r="D175" s="349" t="s">
        <v>1330</v>
      </c>
      <c r="E175" s="353" t="s">
        <v>1325</v>
      </c>
      <c r="F175" s="268" t="s">
        <v>1315</v>
      </c>
      <c r="G175" s="368">
        <f>'5-DI'!D26</f>
        <v>4.4000000000000003E-3</v>
      </c>
    </row>
    <row r="176" spans="1:7">
      <c r="A176" s="267" t="str">
        <f t="shared" si="18"/>
        <v>ДФ "АСТРА КЕШ ПЛЮС"</v>
      </c>
      <c r="B176" s="268" t="str">
        <f t="shared" si="19"/>
        <v>05-1666</v>
      </c>
      <c r="C176" s="269">
        <f t="shared" si="20"/>
        <v>45107</v>
      </c>
      <c r="D176" s="349" t="s">
        <v>1331</v>
      </c>
      <c r="E176" s="353" t="s">
        <v>1326</v>
      </c>
      <c r="F176" s="268" t="s">
        <v>1315</v>
      </c>
      <c r="G176" s="368">
        <f>'5-DI'!D27</f>
        <v>-3.6700000000000003E-2</v>
      </c>
    </row>
    <row r="177" spans="1:7">
      <c r="A177" s="267" t="str">
        <f t="shared" si="18"/>
        <v>ДФ "АСТРА КЕШ ПЛЮС"</v>
      </c>
      <c r="B177" s="268" t="str">
        <f t="shared" si="19"/>
        <v>05-1666</v>
      </c>
      <c r="C177" s="269">
        <f t="shared" si="20"/>
        <v>45107</v>
      </c>
      <c r="D177" s="349" t="s">
        <v>1339</v>
      </c>
      <c r="E177" s="353" t="s">
        <v>1327</v>
      </c>
      <c r="F177" s="268" t="s">
        <v>1315</v>
      </c>
      <c r="G177" s="368">
        <f>'5-DI'!D28</f>
        <v>4.6100000000000002E-2</v>
      </c>
    </row>
    <row r="178" spans="1:7">
      <c r="A178" s="238" t="str">
        <f t="shared" si="18"/>
        <v>ДФ "АСТРА КЕШ ПЛЮС"</v>
      </c>
      <c r="B178" s="239" t="str">
        <f t="shared" si="19"/>
        <v>05-1666</v>
      </c>
      <c r="C178" s="240">
        <f t="shared" si="20"/>
        <v>45107</v>
      </c>
      <c r="D178" s="251" t="s">
        <v>841</v>
      </c>
      <c r="E178" s="252" t="s">
        <v>130</v>
      </c>
      <c r="F178" s="239" t="s">
        <v>1275</v>
      </c>
      <c r="G178" s="243" t="e">
        <f>#REF!</f>
        <v>#REF!</v>
      </c>
    </row>
    <row r="179" spans="1:7">
      <c r="A179" s="238" t="str">
        <f t="shared" si="18"/>
        <v>ДФ "АСТРА КЕШ ПЛЮС"</v>
      </c>
      <c r="B179" s="239" t="str">
        <f t="shared" si="19"/>
        <v>05-1666</v>
      </c>
      <c r="C179" s="240">
        <f t="shared" si="20"/>
        <v>45107</v>
      </c>
      <c r="D179" s="251" t="s">
        <v>842</v>
      </c>
      <c r="E179" s="253" t="s">
        <v>89</v>
      </c>
      <c r="F179" s="239" t="s">
        <v>1275</v>
      </c>
      <c r="G179" s="243" t="e">
        <f>#REF!</f>
        <v>#REF!</v>
      </c>
    </row>
    <row r="180" spans="1:7">
      <c r="A180" s="238" t="str">
        <f t="shared" si="18"/>
        <v>ДФ "АСТРА КЕШ ПЛЮС"</v>
      </c>
      <c r="B180" s="239" t="str">
        <f t="shared" si="19"/>
        <v>05-1666</v>
      </c>
      <c r="C180" s="240">
        <f t="shared" si="20"/>
        <v>45107</v>
      </c>
      <c r="D180" s="254" t="s">
        <v>843</v>
      </c>
      <c r="E180" s="255" t="s">
        <v>87</v>
      </c>
      <c r="F180" s="239" t="s">
        <v>1275</v>
      </c>
      <c r="G180" s="243" t="e">
        <f>#REF!</f>
        <v>#REF!</v>
      </c>
    </row>
    <row r="181" spans="1:7">
      <c r="A181" s="238" t="str">
        <f t="shared" si="18"/>
        <v>ДФ "АСТРА КЕШ ПЛЮС"</v>
      </c>
      <c r="B181" s="239" t="str">
        <f t="shared" si="19"/>
        <v>05-1666</v>
      </c>
      <c r="C181" s="240">
        <f t="shared" si="20"/>
        <v>45107</v>
      </c>
      <c r="D181" s="251" t="s">
        <v>844</v>
      </c>
      <c r="E181" s="253" t="s">
        <v>90</v>
      </c>
      <c r="F181" s="239" t="s">
        <v>1275</v>
      </c>
      <c r="G181" s="243" t="e">
        <f>#REF!</f>
        <v>#REF!</v>
      </c>
    </row>
    <row r="182" spans="1:7">
      <c r="A182" s="238" t="str">
        <f t="shared" si="18"/>
        <v>ДФ "АСТРА КЕШ ПЛЮС"</v>
      </c>
      <c r="B182" s="239" t="str">
        <f t="shared" si="19"/>
        <v>05-1666</v>
      </c>
      <c r="C182" s="240">
        <f t="shared" si="20"/>
        <v>45107</v>
      </c>
      <c r="D182" s="251" t="s">
        <v>845</v>
      </c>
      <c r="E182" s="253" t="s">
        <v>10</v>
      </c>
      <c r="F182" s="239" t="s">
        <v>1275</v>
      </c>
      <c r="G182" s="243" t="e">
        <f>#REF!</f>
        <v>#REF!</v>
      </c>
    </row>
    <row r="183" spans="1:7">
      <c r="A183" s="238" t="str">
        <f t="shared" si="18"/>
        <v>ДФ "АСТРА КЕШ ПЛЮС"</v>
      </c>
      <c r="B183" s="239" t="str">
        <f t="shared" si="19"/>
        <v>05-1666</v>
      </c>
      <c r="C183" s="240">
        <f t="shared" si="20"/>
        <v>45107</v>
      </c>
      <c r="D183" s="251" t="s">
        <v>846</v>
      </c>
      <c r="E183" s="252" t="s">
        <v>131</v>
      </c>
      <c r="F183" s="239" t="s">
        <v>1275</v>
      </c>
      <c r="G183" s="243" t="e">
        <f>#REF!</f>
        <v>#REF!</v>
      </c>
    </row>
    <row r="184" spans="1:7">
      <c r="A184" s="238" t="str">
        <f t="shared" si="18"/>
        <v>ДФ "АСТРА КЕШ ПЛЮС"</v>
      </c>
      <c r="B184" s="239" t="str">
        <f t="shared" si="19"/>
        <v>05-1666</v>
      </c>
      <c r="C184" s="240">
        <f t="shared" si="20"/>
        <v>45107</v>
      </c>
      <c r="D184" s="256" t="s">
        <v>847</v>
      </c>
      <c r="E184" s="257" t="s">
        <v>1276</v>
      </c>
      <c r="F184" s="239" t="s">
        <v>1275</v>
      </c>
      <c r="G184" s="243" t="e">
        <f>#REF!</f>
        <v>#REF!</v>
      </c>
    </row>
    <row r="185" spans="1:7">
      <c r="A185" s="258" t="str">
        <f t="shared" si="18"/>
        <v>ДФ "АСТРА КЕШ ПЛЮС"</v>
      </c>
      <c r="B185" s="259" t="str">
        <f t="shared" si="19"/>
        <v>05-1666</v>
      </c>
      <c r="C185" s="260">
        <f t="shared" si="20"/>
        <v>45107</v>
      </c>
      <c r="D185" s="261"/>
      <c r="E185" s="262" t="s">
        <v>67</v>
      </c>
      <c r="F185" s="259" t="s">
        <v>1277</v>
      </c>
      <c r="G185" s="263" t="e">
        <f>#REF!</f>
        <v>#REF!</v>
      </c>
    </row>
    <row r="186" spans="1:7">
      <c r="A186" s="258" t="str">
        <f t="shared" si="18"/>
        <v>ДФ "АСТРА КЕШ ПЛЮС"</v>
      </c>
      <c r="B186" s="259" t="str">
        <f t="shared" si="19"/>
        <v>05-1666</v>
      </c>
      <c r="C186" s="260">
        <f t="shared" si="20"/>
        <v>45107</v>
      </c>
      <c r="D186" s="264" t="s">
        <v>848</v>
      </c>
      <c r="E186" s="265" t="s">
        <v>132</v>
      </c>
      <c r="F186" s="259" t="s">
        <v>1277</v>
      </c>
      <c r="G186" s="263" t="e">
        <f>#REF!</f>
        <v>#REF!</v>
      </c>
    </row>
    <row r="187" spans="1:7">
      <c r="A187" s="258" t="str">
        <f t="shared" si="18"/>
        <v>ДФ "АСТРА КЕШ ПЛЮС"</v>
      </c>
      <c r="B187" s="259" t="str">
        <f t="shared" si="19"/>
        <v>05-1666</v>
      </c>
      <c r="C187" s="260">
        <f t="shared" si="20"/>
        <v>45107</v>
      </c>
      <c r="D187" s="264" t="s">
        <v>849</v>
      </c>
      <c r="E187" s="265" t="s">
        <v>133</v>
      </c>
      <c r="F187" s="259" t="s">
        <v>1277</v>
      </c>
      <c r="G187" s="263" t="e">
        <f>#REF!</f>
        <v>#REF!</v>
      </c>
    </row>
    <row r="188" spans="1:7">
      <c r="A188" s="258" t="str">
        <f t="shared" si="18"/>
        <v>ДФ "АСТРА КЕШ ПЛЮС"</v>
      </c>
      <c r="B188" s="259" t="str">
        <f t="shared" si="19"/>
        <v>05-1666</v>
      </c>
      <c r="C188" s="260">
        <f t="shared" si="20"/>
        <v>45107</v>
      </c>
      <c r="D188" s="264" t="s">
        <v>850</v>
      </c>
      <c r="E188" s="265" t="s">
        <v>134</v>
      </c>
      <c r="F188" s="259" t="s">
        <v>1277</v>
      </c>
      <c r="G188" s="263" t="e">
        <f>#REF!</f>
        <v>#REF!</v>
      </c>
    </row>
    <row r="189" spans="1:7">
      <c r="A189" s="258" t="str">
        <f t="shared" si="18"/>
        <v>ДФ "АСТРА КЕШ ПЛЮС"</v>
      </c>
      <c r="B189" s="259" t="str">
        <f t="shared" si="19"/>
        <v>05-1666</v>
      </c>
      <c r="C189" s="260">
        <f t="shared" si="20"/>
        <v>45107</v>
      </c>
      <c r="D189" s="264" t="s">
        <v>851</v>
      </c>
      <c r="E189" s="265" t="s">
        <v>135</v>
      </c>
      <c r="F189" s="259" t="s">
        <v>1277</v>
      </c>
      <c r="G189" s="263" t="e">
        <f>#REF!</f>
        <v>#REF!</v>
      </c>
    </row>
    <row r="190" spans="1:7">
      <c r="A190" s="258" t="str">
        <f t="shared" si="18"/>
        <v>ДФ "АСТРА КЕШ ПЛЮС"</v>
      </c>
      <c r="B190" s="259" t="str">
        <f t="shared" si="19"/>
        <v>05-1666</v>
      </c>
      <c r="C190" s="260">
        <f t="shared" si="20"/>
        <v>45107</v>
      </c>
      <c r="D190" s="264" t="s">
        <v>852</v>
      </c>
      <c r="E190" s="266" t="s">
        <v>77</v>
      </c>
      <c r="F190" s="259" t="s">
        <v>1277</v>
      </c>
      <c r="G190" s="263" t="e">
        <f>#REF!</f>
        <v>#REF!</v>
      </c>
    </row>
    <row r="191" spans="1:7">
      <c r="A191" s="258" t="str">
        <f t="shared" si="18"/>
        <v>ДФ "АСТРА КЕШ ПЛЮС"</v>
      </c>
      <c r="B191" s="259" t="str">
        <f t="shared" si="19"/>
        <v>05-1666</v>
      </c>
      <c r="C191" s="260">
        <f t="shared" si="20"/>
        <v>45107</v>
      </c>
      <c r="D191" s="264" t="s">
        <v>853</v>
      </c>
      <c r="E191" s="266" t="s">
        <v>85</v>
      </c>
      <c r="F191" s="259" t="s">
        <v>1277</v>
      </c>
      <c r="G191" s="263" t="e">
        <f>#REF!</f>
        <v>#REF!</v>
      </c>
    </row>
    <row r="192" spans="1:7">
      <c r="A192" s="258" t="str">
        <f t="shared" si="18"/>
        <v>ДФ "АСТРА КЕШ ПЛЮС"</v>
      </c>
      <c r="B192" s="259" t="str">
        <f t="shared" si="19"/>
        <v>05-1666</v>
      </c>
      <c r="C192" s="260">
        <f t="shared" si="20"/>
        <v>45107</v>
      </c>
      <c r="D192" s="264" t="s">
        <v>926</v>
      </c>
      <c r="E192" s="266" t="s">
        <v>10</v>
      </c>
      <c r="F192" s="259" t="s">
        <v>1277</v>
      </c>
      <c r="G192" s="263" t="e">
        <f>#REF!</f>
        <v>#REF!</v>
      </c>
    </row>
    <row r="193" spans="1:7" ht="31.2">
      <c r="A193" s="258" t="str">
        <f t="shared" si="18"/>
        <v>ДФ "АСТРА КЕШ ПЛЮС"</v>
      </c>
      <c r="B193" s="259" t="str">
        <f t="shared" si="19"/>
        <v>05-1666</v>
      </c>
      <c r="C193" s="260">
        <f t="shared" si="20"/>
        <v>45107</v>
      </c>
      <c r="D193" s="264" t="s">
        <v>854</v>
      </c>
      <c r="E193" s="265" t="s">
        <v>136</v>
      </c>
      <c r="F193" s="259" t="s">
        <v>1277</v>
      </c>
      <c r="G193" s="263" t="e">
        <f>#REF!</f>
        <v>#REF!</v>
      </c>
    </row>
    <row r="194" spans="1:7">
      <c r="A194" s="258" t="str">
        <f t="shared" si="18"/>
        <v>ДФ "АСТРА КЕШ ПЛЮС"</v>
      </c>
      <c r="B194" s="259" t="str">
        <f t="shared" si="19"/>
        <v>05-1666</v>
      </c>
      <c r="C194" s="260">
        <f t="shared" si="20"/>
        <v>45107</v>
      </c>
      <c r="D194" s="264" t="s">
        <v>855</v>
      </c>
      <c r="E194" s="266" t="s">
        <v>80</v>
      </c>
      <c r="F194" s="259" t="s">
        <v>1277</v>
      </c>
      <c r="G194" s="263" t="e">
        <f>#REF!</f>
        <v>#REF!</v>
      </c>
    </row>
    <row r="195" spans="1:7">
      <c r="A195" s="258" t="str">
        <f t="shared" si="18"/>
        <v>ДФ "АСТРА КЕШ ПЛЮС"</v>
      </c>
      <c r="B195" s="259" t="str">
        <f t="shared" si="19"/>
        <v>05-1666</v>
      </c>
      <c r="C195" s="260">
        <f t="shared" si="20"/>
        <v>45107</v>
      </c>
      <c r="D195" s="264" t="s">
        <v>856</v>
      </c>
      <c r="E195" s="266" t="s">
        <v>78</v>
      </c>
      <c r="F195" s="259" t="s">
        <v>1277</v>
      </c>
      <c r="G195" s="263" t="e">
        <f>#REF!</f>
        <v>#REF!</v>
      </c>
    </row>
    <row r="196" spans="1:7">
      <c r="A196" s="258" t="str">
        <f t="shared" si="18"/>
        <v>ДФ "АСТРА КЕШ ПЛЮС"</v>
      </c>
      <c r="B196" s="259" t="str">
        <f t="shared" si="19"/>
        <v>05-1666</v>
      </c>
      <c r="C196" s="260">
        <f t="shared" si="20"/>
        <v>45107</v>
      </c>
      <c r="D196" s="264" t="s">
        <v>857</v>
      </c>
      <c r="E196" s="266" t="s">
        <v>10</v>
      </c>
      <c r="F196" s="259" t="s">
        <v>1277</v>
      </c>
      <c r="G196" s="263" t="e">
        <f>#REF!</f>
        <v>#REF!</v>
      </c>
    </row>
    <row r="197" spans="1:7">
      <c r="A197" s="258" t="str">
        <f t="shared" si="18"/>
        <v>ДФ "АСТРА КЕШ ПЛЮС"</v>
      </c>
      <c r="B197" s="259" t="str">
        <f t="shared" si="19"/>
        <v>05-1666</v>
      </c>
      <c r="C197" s="260">
        <f t="shared" si="20"/>
        <v>45107</v>
      </c>
      <c r="D197" s="264" t="s">
        <v>858</v>
      </c>
      <c r="E197" s="265" t="s">
        <v>98</v>
      </c>
      <c r="F197" s="259" t="s">
        <v>1277</v>
      </c>
      <c r="G197" s="263" t="e">
        <f>#REF!</f>
        <v>#REF!</v>
      </c>
    </row>
    <row r="198" spans="1:7">
      <c r="A198" s="258" t="str">
        <f t="shared" si="18"/>
        <v>ДФ "АСТРА КЕШ ПЛЮС"</v>
      </c>
      <c r="B198" s="259" t="str">
        <f t="shared" si="19"/>
        <v>05-1666</v>
      </c>
      <c r="C198" s="260">
        <f t="shared" si="20"/>
        <v>45107</v>
      </c>
      <c r="D198" s="264" t="s">
        <v>859</v>
      </c>
      <c r="E198" s="262" t="s">
        <v>65</v>
      </c>
      <c r="F198" s="259" t="s">
        <v>1277</v>
      </c>
      <c r="G198" s="263" t="e">
        <f>#REF!</f>
        <v>#REF!</v>
      </c>
    </row>
    <row r="199" spans="1:7">
      <c r="A199" s="267" t="str">
        <f t="shared" si="18"/>
        <v>ДФ "АСТРА КЕШ ПЛЮС"</v>
      </c>
      <c r="B199" s="268" t="str">
        <f t="shared" si="19"/>
        <v>05-1666</v>
      </c>
      <c r="C199" s="269">
        <f t="shared" si="20"/>
        <v>45107</v>
      </c>
      <c r="D199" s="270"/>
      <c r="E199" s="271" t="s">
        <v>68</v>
      </c>
      <c r="F199" s="268" t="s">
        <v>1278</v>
      </c>
      <c r="G199" s="272" t="e">
        <f>#REF!</f>
        <v>#REF!</v>
      </c>
    </row>
    <row r="200" spans="1:7">
      <c r="A200" s="267" t="str">
        <f t="shared" si="18"/>
        <v>ДФ "АСТРА КЕШ ПЛЮС"</v>
      </c>
      <c r="B200" s="268" t="str">
        <f t="shared" si="19"/>
        <v>05-1666</v>
      </c>
      <c r="C200" s="269">
        <f t="shared" si="20"/>
        <v>45107</v>
      </c>
      <c r="D200" s="273" t="s">
        <v>860</v>
      </c>
      <c r="E200" s="274" t="s">
        <v>69</v>
      </c>
      <c r="F200" s="268" t="s">
        <v>1278</v>
      </c>
      <c r="G200" s="272" t="e">
        <f>#REF!</f>
        <v>#REF!</v>
      </c>
    </row>
    <row r="201" spans="1:7">
      <c r="A201" s="267" t="str">
        <f t="shared" si="18"/>
        <v>ДФ "АСТРА КЕШ ПЛЮС"</v>
      </c>
      <c r="B201" s="268" t="str">
        <f t="shared" si="19"/>
        <v>05-1666</v>
      </c>
      <c r="C201" s="269">
        <f t="shared" si="20"/>
        <v>45107</v>
      </c>
      <c r="D201" s="273" t="s">
        <v>861</v>
      </c>
      <c r="E201" s="274" t="s">
        <v>872</v>
      </c>
      <c r="F201" s="268" t="s">
        <v>1278</v>
      </c>
      <c r="G201" s="272" t="e">
        <f>#REF!</f>
        <v>#REF!</v>
      </c>
    </row>
    <row r="202" spans="1:7">
      <c r="A202" s="267" t="str">
        <f t="shared" ref="A202:A214" si="21">dfName</f>
        <v>ДФ "АСТРА КЕШ ПЛЮС"</v>
      </c>
      <c r="B202" s="268" t="str">
        <f t="shared" ref="B202:B214" si="22">dfRG</f>
        <v>05-1666</v>
      </c>
      <c r="C202" s="269">
        <f t="shared" ref="C202:C214" si="23">EndDate</f>
        <v>45107</v>
      </c>
      <c r="D202" s="273" t="s">
        <v>862</v>
      </c>
      <c r="E202" s="275" t="s">
        <v>137</v>
      </c>
      <c r="F202" s="268" t="s">
        <v>1278</v>
      </c>
      <c r="G202" s="272" t="e">
        <f>#REF!</f>
        <v>#REF!</v>
      </c>
    </row>
    <row r="203" spans="1:7">
      <c r="A203" s="267" t="str">
        <f t="shared" si="21"/>
        <v>ДФ "АСТРА КЕШ ПЛЮС"</v>
      </c>
      <c r="B203" s="268" t="str">
        <f t="shared" si="22"/>
        <v>05-1666</v>
      </c>
      <c r="C203" s="269">
        <f t="shared" si="23"/>
        <v>45107</v>
      </c>
      <c r="D203" s="273" t="s">
        <v>863</v>
      </c>
      <c r="E203" s="275" t="s">
        <v>79</v>
      </c>
      <c r="F203" s="268" t="s">
        <v>1278</v>
      </c>
      <c r="G203" s="272" t="e">
        <f>#REF!</f>
        <v>#REF!</v>
      </c>
    </row>
    <row r="204" spans="1:7">
      <c r="A204" s="267" t="str">
        <f t="shared" si="21"/>
        <v>ДФ "АСТРА КЕШ ПЛЮС"</v>
      </c>
      <c r="B204" s="268" t="str">
        <f t="shared" si="22"/>
        <v>05-1666</v>
      </c>
      <c r="C204" s="269">
        <f t="shared" si="23"/>
        <v>45107</v>
      </c>
      <c r="D204" s="273" t="s">
        <v>864</v>
      </c>
      <c r="E204" s="275" t="s">
        <v>97</v>
      </c>
      <c r="F204" s="268" t="s">
        <v>1278</v>
      </c>
      <c r="G204" s="272" t="e">
        <f>#REF!</f>
        <v>#REF!</v>
      </c>
    </row>
    <row r="205" spans="1:7">
      <c r="A205" s="267" t="str">
        <f t="shared" si="21"/>
        <v>ДФ "АСТРА КЕШ ПЛЮС"</v>
      </c>
      <c r="B205" s="268" t="str">
        <f t="shared" si="22"/>
        <v>05-1666</v>
      </c>
      <c r="C205" s="269">
        <f t="shared" si="23"/>
        <v>45107</v>
      </c>
      <c r="D205" s="273" t="s">
        <v>865</v>
      </c>
      <c r="E205" s="274" t="s">
        <v>99</v>
      </c>
      <c r="F205" s="268" t="s">
        <v>1278</v>
      </c>
      <c r="G205" s="272" t="e">
        <f>#REF!</f>
        <v>#REF!</v>
      </c>
    </row>
    <row r="206" spans="1:7">
      <c r="A206" s="267" t="str">
        <f t="shared" si="21"/>
        <v>ДФ "АСТРА КЕШ ПЛЮС"</v>
      </c>
      <c r="B206" s="268" t="str">
        <f t="shared" si="22"/>
        <v>05-1666</v>
      </c>
      <c r="C206" s="269">
        <f t="shared" si="23"/>
        <v>45107</v>
      </c>
      <c r="D206" s="273" t="s">
        <v>866</v>
      </c>
      <c r="E206" s="274" t="s">
        <v>117</v>
      </c>
      <c r="F206" s="268" t="s">
        <v>1278</v>
      </c>
      <c r="G206" s="272" t="e">
        <f>#REF!</f>
        <v>#REF!</v>
      </c>
    </row>
    <row r="207" spans="1:7">
      <c r="A207" s="267" t="str">
        <f t="shared" si="21"/>
        <v>ДФ "АСТРА КЕШ ПЛЮС"</v>
      </c>
      <c r="B207" s="268" t="str">
        <f t="shared" si="22"/>
        <v>05-1666</v>
      </c>
      <c r="C207" s="269">
        <f t="shared" si="23"/>
        <v>45107</v>
      </c>
      <c r="D207" s="273" t="s">
        <v>867</v>
      </c>
      <c r="E207" s="274" t="s">
        <v>83</v>
      </c>
      <c r="F207" s="268" t="s">
        <v>1278</v>
      </c>
      <c r="G207" s="272" t="e">
        <f>#REF!</f>
        <v>#REF!</v>
      </c>
    </row>
    <row r="208" spans="1:7">
      <c r="A208" s="267" t="str">
        <f t="shared" si="21"/>
        <v>ДФ "АСТРА КЕШ ПЛЮС"</v>
      </c>
      <c r="B208" s="268" t="str">
        <f t="shared" si="22"/>
        <v>05-1666</v>
      </c>
      <c r="C208" s="269">
        <f t="shared" si="23"/>
        <v>45107</v>
      </c>
      <c r="D208" s="273" t="s">
        <v>868</v>
      </c>
      <c r="E208" s="274" t="s">
        <v>84</v>
      </c>
      <c r="F208" s="268" t="s">
        <v>1278</v>
      </c>
      <c r="G208" s="272" t="e">
        <f>#REF!</f>
        <v>#REF!</v>
      </c>
    </row>
    <row r="209" spans="1:7">
      <c r="A209" s="267" t="str">
        <f t="shared" si="21"/>
        <v>ДФ "АСТРА КЕШ ПЛЮС"</v>
      </c>
      <c r="B209" s="268" t="str">
        <f t="shared" si="22"/>
        <v>05-1666</v>
      </c>
      <c r="C209" s="269">
        <f t="shared" si="23"/>
        <v>45107</v>
      </c>
      <c r="D209" s="273" t="s">
        <v>869</v>
      </c>
      <c r="E209" s="274" t="s">
        <v>927</v>
      </c>
      <c r="F209" s="268" t="s">
        <v>1278</v>
      </c>
      <c r="G209" s="272" t="e">
        <f>#REF!</f>
        <v>#REF!</v>
      </c>
    </row>
    <row r="210" spans="1:7" ht="31.2">
      <c r="A210" s="267" t="str">
        <f t="shared" si="21"/>
        <v>ДФ "АСТРА КЕШ ПЛЮС"</v>
      </c>
      <c r="B210" s="268" t="str">
        <f t="shared" si="22"/>
        <v>05-1666</v>
      </c>
      <c r="C210" s="269">
        <f t="shared" si="23"/>
        <v>45107</v>
      </c>
      <c r="D210" s="273" t="s">
        <v>870</v>
      </c>
      <c r="E210" s="274" t="s">
        <v>928</v>
      </c>
      <c r="F210" s="268" t="s">
        <v>1278</v>
      </c>
      <c r="G210" s="272" t="e">
        <f>#REF!</f>
        <v>#REF!</v>
      </c>
    </row>
    <row r="211" spans="1:7" ht="31.2">
      <c r="A211" s="267" t="str">
        <f t="shared" si="21"/>
        <v>ДФ "АСТРА КЕШ ПЛЮС"</v>
      </c>
      <c r="B211" s="268" t="str">
        <f t="shared" si="22"/>
        <v>05-1666</v>
      </c>
      <c r="C211" s="269">
        <f t="shared" si="23"/>
        <v>45107</v>
      </c>
      <c r="D211" s="273" t="s">
        <v>873</v>
      </c>
      <c r="E211" s="274" t="s">
        <v>120</v>
      </c>
      <c r="F211" s="268" t="s">
        <v>1278</v>
      </c>
      <c r="G211" s="272" t="e">
        <f>#REF!</f>
        <v>#REF!</v>
      </c>
    </row>
    <row r="212" spans="1:7">
      <c r="A212" s="267" t="str">
        <f t="shared" si="21"/>
        <v>ДФ "АСТРА КЕШ ПЛЮС"</v>
      </c>
      <c r="B212" s="268" t="str">
        <f t="shared" si="22"/>
        <v>05-1666</v>
      </c>
      <c r="C212" s="269">
        <f t="shared" si="23"/>
        <v>45107</v>
      </c>
      <c r="D212" s="273" t="s">
        <v>930</v>
      </c>
      <c r="E212" s="274" t="s">
        <v>929</v>
      </c>
      <c r="F212" s="268" t="s">
        <v>1278</v>
      </c>
      <c r="G212" s="272" t="e">
        <f>#REF!</f>
        <v>#REF!</v>
      </c>
    </row>
    <row r="213" spans="1:7">
      <c r="A213" s="267" t="str">
        <f t="shared" si="21"/>
        <v>ДФ "АСТРА КЕШ ПЛЮС"</v>
      </c>
      <c r="B213" s="268" t="str">
        <f t="shared" si="22"/>
        <v>05-1666</v>
      </c>
      <c r="C213" s="269">
        <f t="shared" si="23"/>
        <v>45107</v>
      </c>
      <c r="D213" s="273" t="s">
        <v>931</v>
      </c>
      <c r="E213" s="275" t="s">
        <v>70</v>
      </c>
      <c r="F213" s="268" t="s">
        <v>1278</v>
      </c>
      <c r="G213" s="272" t="e">
        <f>#REF!</f>
        <v>#REF!</v>
      </c>
    </row>
    <row r="214" spans="1:7" ht="16.2" thickBot="1">
      <c r="A214" s="276" t="str">
        <f t="shared" si="21"/>
        <v>ДФ "АСТРА КЕШ ПЛЮС"</v>
      </c>
      <c r="B214" s="277" t="str">
        <f t="shared" si="22"/>
        <v>05-1666</v>
      </c>
      <c r="C214" s="278">
        <f t="shared" si="23"/>
        <v>45107</v>
      </c>
      <c r="D214" s="279" t="s">
        <v>871</v>
      </c>
      <c r="E214" s="280" t="s">
        <v>66</v>
      </c>
      <c r="F214" s="277" t="s">
        <v>1278</v>
      </c>
      <c r="G214" s="281" t="e">
        <f>#REF!</f>
        <v>#REF!</v>
      </c>
    </row>
  </sheetData>
  <sheetProtection password="CF35" sheet="1"/>
  <phoneticPr fontId="2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0">
    <tabColor rgb="FF7030A0"/>
    <pageSetUpPr fitToPage="1"/>
  </sheetPr>
  <dimension ref="A1:J246"/>
  <sheetViews>
    <sheetView zoomScale="85" zoomScaleNormal="85" workbookViewId="0">
      <selection activeCell="K19" sqref="K19"/>
    </sheetView>
  </sheetViews>
  <sheetFormatPr defaultColWidth="9.109375" defaultRowHeight="15.6"/>
  <cols>
    <col min="1" max="1" width="16.44140625" style="27" bestFit="1" customWidth="1"/>
    <col min="2" max="2" width="32" style="27" bestFit="1" customWidth="1"/>
    <col min="3" max="3" width="9.109375" style="27"/>
    <col min="4" max="4" width="8" style="27" bestFit="1" customWidth="1"/>
    <col min="5" max="5" width="65.5546875" style="27" bestFit="1" customWidth="1"/>
    <col min="6" max="6" width="9.109375" style="27"/>
    <col min="7" max="7" width="12.5546875" style="27" bestFit="1" customWidth="1"/>
    <col min="8" max="8" width="31.109375" style="27" customWidth="1"/>
    <col min="9" max="16384" width="9.109375" style="27"/>
  </cols>
  <sheetData>
    <row r="1" spans="1:10" s="26" customFormat="1">
      <c r="A1" s="26" t="s">
        <v>234</v>
      </c>
      <c r="D1" s="26" t="s">
        <v>235</v>
      </c>
    </row>
    <row r="2" spans="1:10">
      <c r="A2" s="27" t="s">
        <v>236</v>
      </c>
      <c r="B2" s="27" t="s">
        <v>237</v>
      </c>
      <c r="D2" s="28" t="s">
        <v>238</v>
      </c>
      <c r="E2" s="28" t="s">
        <v>239</v>
      </c>
      <c r="G2" s="26" t="s">
        <v>1258</v>
      </c>
      <c r="J2" s="26" t="s">
        <v>1259</v>
      </c>
    </row>
    <row r="3" spans="1:10">
      <c r="A3" s="27" t="s">
        <v>738</v>
      </c>
      <c r="B3" s="27" t="s">
        <v>736</v>
      </c>
      <c r="D3" s="30" t="s">
        <v>242</v>
      </c>
      <c r="E3" s="30" t="s">
        <v>243</v>
      </c>
      <c r="G3" t="s">
        <v>932</v>
      </c>
      <c r="H3" s="168" t="s">
        <v>933</v>
      </c>
      <c r="J3" s="27" t="s">
        <v>1257</v>
      </c>
    </row>
    <row r="4" spans="1:10">
      <c r="A4" s="29" t="s">
        <v>739</v>
      </c>
      <c r="B4" s="29" t="s">
        <v>737</v>
      </c>
      <c r="D4" s="30" t="s">
        <v>246</v>
      </c>
      <c r="E4" s="30" t="s">
        <v>247</v>
      </c>
      <c r="G4" t="s">
        <v>934</v>
      </c>
      <c r="H4" s="168" t="s">
        <v>935</v>
      </c>
      <c r="J4" s="27" t="s">
        <v>1256</v>
      </c>
    </row>
    <row r="5" spans="1:10">
      <c r="A5" s="31" t="s">
        <v>740</v>
      </c>
      <c r="B5" s="31" t="s">
        <v>741</v>
      </c>
      <c r="D5" s="30" t="s">
        <v>250</v>
      </c>
      <c r="E5" s="30" t="s">
        <v>251</v>
      </c>
      <c r="G5" t="s">
        <v>936</v>
      </c>
      <c r="H5" s="168" t="s">
        <v>937</v>
      </c>
    </row>
    <row r="6" spans="1:10">
      <c r="A6" s="27" t="s">
        <v>240</v>
      </c>
      <c r="B6" s="27" t="s">
        <v>241</v>
      </c>
      <c r="D6" s="30" t="s">
        <v>254</v>
      </c>
      <c r="E6" s="30" t="s">
        <v>255</v>
      </c>
      <c r="G6" t="s">
        <v>938</v>
      </c>
      <c r="H6" s="168" t="s">
        <v>939</v>
      </c>
    </row>
    <row r="7" spans="1:10">
      <c r="A7" s="27" t="s">
        <v>244</v>
      </c>
      <c r="B7" s="27" t="s">
        <v>245</v>
      </c>
      <c r="D7" s="30" t="s">
        <v>257</v>
      </c>
      <c r="E7" s="30" t="s">
        <v>258</v>
      </c>
      <c r="G7" t="s">
        <v>940</v>
      </c>
      <c r="H7" s="168" t="s">
        <v>941</v>
      </c>
    </row>
    <row r="8" spans="1:10">
      <c r="A8" s="27" t="s">
        <v>248</v>
      </c>
      <c r="B8" s="27" t="s">
        <v>249</v>
      </c>
      <c r="D8" s="30" t="s">
        <v>259</v>
      </c>
      <c r="E8" s="30" t="s">
        <v>260</v>
      </c>
      <c r="G8" t="s">
        <v>942</v>
      </c>
      <c r="H8" s="168" t="s">
        <v>943</v>
      </c>
    </row>
    <row r="9" spans="1:10">
      <c r="A9" s="27" t="s">
        <v>252</v>
      </c>
      <c r="B9" s="27" t="s">
        <v>253</v>
      </c>
      <c r="D9" s="30" t="s">
        <v>261</v>
      </c>
      <c r="E9" s="30" t="s">
        <v>262</v>
      </c>
      <c r="G9" t="s">
        <v>944</v>
      </c>
      <c r="H9" s="168" t="s">
        <v>945</v>
      </c>
    </row>
    <row r="10" spans="1:10">
      <c r="A10" s="27" t="s">
        <v>742</v>
      </c>
      <c r="B10" s="27" t="s">
        <v>743</v>
      </c>
      <c r="D10" s="30" t="s">
        <v>263</v>
      </c>
      <c r="E10" s="30" t="s">
        <v>264</v>
      </c>
      <c r="G10" t="s">
        <v>946</v>
      </c>
      <c r="H10" s="168" t="s">
        <v>947</v>
      </c>
    </row>
    <row r="11" spans="1:10">
      <c r="A11" s="27" t="s">
        <v>256</v>
      </c>
      <c r="B11" s="27" t="s">
        <v>256</v>
      </c>
      <c r="D11" s="30" t="s">
        <v>265</v>
      </c>
      <c r="E11" s="30" t="s">
        <v>266</v>
      </c>
      <c r="G11" t="s">
        <v>948</v>
      </c>
      <c r="H11" s="168" t="s">
        <v>949</v>
      </c>
    </row>
    <row r="12" spans="1:10">
      <c r="D12" s="30" t="s">
        <v>267</v>
      </c>
      <c r="E12" s="30" t="s">
        <v>268</v>
      </c>
      <c r="G12" t="s">
        <v>950</v>
      </c>
      <c r="H12" s="168" t="s">
        <v>951</v>
      </c>
    </row>
    <row r="13" spans="1:10" ht="26.4">
      <c r="D13" s="30" t="s">
        <v>269</v>
      </c>
      <c r="E13" s="30" t="s">
        <v>270</v>
      </c>
      <c r="G13" t="s">
        <v>952</v>
      </c>
      <c r="H13" s="168" t="s">
        <v>953</v>
      </c>
    </row>
    <row r="14" spans="1:10">
      <c r="D14" s="30" t="s">
        <v>271</v>
      </c>
      <c r="E14" s="30" t="s">
        <v>272</v>
      </c>
      <c r="G14" t="s">
        <v>954</v>
      </c>
      <c r="H14" s="168" t="s">
        <v>955</v>
      </c>
    </row>
    <row r="15" spans="1:10">
      <c r="D15" s="30" t="s">
        <v>273</v>
      </c>
      <c r="E15" s="30" t="s">
        <v>274</v>
      </c>
      <c r="G15" t="s">
        <v>956</v>
      </c>
      <c r="H15" s="168" t="s">
        <v>957</v>
      </c>
    </row>
    <row r="16" spans="1:10">
      <c r="A16" s="26" t="s">
        <v>746</v>
      </c>
      <c r="D16" s="30" t="s">
        <v>275</v>
      </c>
      <c r="E16" s="30" t="s">
        <v>276</v>
      </c>
      <c r="G16" t="s">
        <v>958</v>
      </c>
      <c r="H16" s="168" t="s">
        <v>959</v>
      </c>
    </row>
    <row r="17" spans="1:8">
      <c r="A17" s="27" t="s">
        <v>735</v>
      </c>
      <c r="B17" s="27" t="s">
        <v>748</v>
      </c>
      <c r="D17" s="30" t="s">
        <v>277</v>
      </c>
      <c r="E17" s="30" t="s">
        <v>278</v>
      </c>
      <c r="G17" t="s">
        <v>960</v>
      </c>
      <c r="H17" s="168" t="s">
        <v>961</v>
      </c>
    </row>
    <row r="18" spans="1:8">
      <c r="A18" s="27" t="s">
        <v>734</v>
      </c>
      <c r="B18" s="27" t="s">
        <v>747</v>
      </c>
      <c r="D18" s="30" t="s">
        <v>279</v>
      </c>
      <c r="E18" s="30" t="s">
        <v>280</v>
      </c>
      <c r="G18" t="s">
        <v>962</v>
      </c>
      <c r="H18" s="168" t="s">
        <v>963</v>
      </c>
    </row>
    <row r="19" spans="1:8">
      <c r="D19" s="30" t="s">
        <v>281</v>
      </c>
      <c r="E19" s="30" t="s">
        <v>282</v>
      </c>
      <c r="G19" t="s">
        <v>964</v>
      </c>
      <c r="H19" s="168" t="s">
        <v>965</v>
      </c>
    </row>
    <row r="20" spans="1:8">
      <c r="D20" s="30" t="s">
        <v>283</v>
      </c>
      <c r="E20" s="30" t="s">
        <v>284</v>
      </c>
      <c r="G20" t="s">
        <v>966</v>
      </c>
      <c r="H20" s="168" t="s">
        <v>967</v>
      </c>
    </row>
    <row r="21" spans="1:8">
      <c r="A21" s="167"/>
      <c r="D21" s="30" t="s">
        <v>285</v>
      </c>
      <c r="E21" s="30" t="s">
        <v>286</v>
      </c>
      <c r="G21" t="s">
        <v>968</v>
      </c>
      <c r="H21" s="168" t="s">
        <v>969</v>
      </c>
    </row>
    <row r="22" spans="1:8">
      <c r="A22" s="167" t="s">
        <v>1260</v>
      </c>
      <c r="D22" s="30" t="s">
        <v>287</v>
      </c>
      <c r="E22" s="30" t="s">
        <v>288</v>
      </c>
      <c r="G22" t="s">
        <v>970</v>
      </c>
      <c r="H22" s="168" t="s">
        <v>971</v>
      </c>
    </row>
    <row r="23" spans="1:8">
      <c r="A23" s="27" t="s">
        <v>744</v>
      </c>
      <c r="D23" s="30" t="s">
        <v>289</v>
      </c>
      <c r="E23" s="30" t="s">
        <v>290</v>
      </c>
      <c r="G23" t="s">
        <v>972</v>
      </c>
      <c r="H23" s="168" t="s">
        <v>973</v>
      </c>
    </row>
    <row r="24" spans="1:8">
      <c r="A24" s="27" t="s">
        <v>745</v>
      </c>
      <c r="D24" s="30" t="s">
        <v>291</v>
      </c>
      <c r="E24" s="30" t="s">
        <v>292</v>
      </c>
      <c r="G24" t="s">
        <v>974</v>
      </c>
      <c r="H24" s="168" t="s">
        <v>975</v>
      </c>
    </row>
    <row r="25" spans="1:8">
      <c r="D25" s="30" t="s">
        <v>293</v>
      </c>
      <c r="E25" s="30" t="s">
        <v>294</v>
      </c>
      <c r="G25" t="s">
        <v>976</v>
      </c>
      <c r="H25" s="168" t="s">
        <v>977</v>
      </c>
    </row>
    <row r="26" spans="1:8">
      <c r="D26" s="30" t="s">
        <v>295</v>
      </c>
      <c r="E26" s="30" t="s">
        <v>296</v>
      </c>
      <c r="G26" t="s">
        <v>978</v>
      </c>
      <c r="H26" s="168" t="s">
        <v>979</v>
      </c>
    </row>
    <row r="27" spans="1:8">
      <c r="A27" s="26" t="s">
        <v>1261</v>
      </c>
      <c r="B27" s="26"/>
      <c r="D27" s="30" t="s">
        <v>297</v>
      </c>
      <c r="E27" s="30" t="s">
        <v>298</v>
      </c>
      <c r="G27" t="s">
        <v>980</v>
      </c>
      <c r="H27" s="168" t="s">
        <v>981</v>
      </c>
    </row>
    <row r="28" spans="1:8">
      <c r="A28" s="27" t="s">
        <v>236</v>
      </c>
      <c r="B28" s="27" t="s">
        <v>237</v>
      </c>
      <c r="D28" s="30" t="s">
        <v>299</v>
      </c>
      <c r="E28" s="30" t="s">
        <v>300</v>
      </c>
      <c r="G28" t="s">
        <v>982</v>
      </c>
      <c r="H28" s="168" t="s">
        <v>983</v>
      </c>
    </row>
    <row r="29" spans="1:8">
      <c r="A29" s="27" t="s">
        <v>738</v>
      </c>
      <c r="B29" s="27" t="s">
        <v>736</v>
      </c>
      <c r="D29" s="30" t="s">
        <v>301</v>
      </c>
      <c r="E29" s="30" t="s">
        <v>302</v>
      </c>
      <c r="G29" t="s">
        <v>984</v>
      </c>
      <c r="H29" s="168" t="s">
        <v>985</v>
      </c>
    </row>
    <row r="30" spans="1:8">
      <c r="A30" s="31" t="s">
        <v>740</v>
      </c>
      <c r="B30" s="31" t="s">
        <v>741</v>
      </c>
      <c r="D30" s="30" t="s">
        <v>303</v>
      </c>
      <c r="E30" s="30" t="s">
        <v>304</v>
      </c>
      <c r="G30" t="s">
        <v>986</v>
      </c>
      <c r="H30" s="168" t="s">
        <v>987</v>
      </c>
    </row>
    <row r="31" spans="1:8">
      <c r="A31" s="27" t="s">
        <v>240</v>
      </c>
      <c r="B31" s="27" t="s">
        <v>241</v>
      </c>
      <c r="D31" s="30" t="s">
        <v>305</v>
      </c>
      <c r="E31" s="30" t="s">
        <v>306</v>
      </c>
      <c r="G31" t="s">
        <v>988</v>
      </c>
      <c r="H31" s="168" t="s">
        <v>989</v>
      </c>
    </row>
    <row r="32" spans="1:8">
      <c r="A32" s="27" t="s">
        <v>244</v>
      </c>
      <c r="B32" s="27" t="s">
        <v>245</v>
      </c>
      <c r="D32" s="30" t="s">
        <v>142</v>
      </c>
      <c r="E32" s="30" t="s">
        <v>307</v>
      </c>
      <c r="G32" t="s">
        <v>990</v>
      </c>
      <c r="H32" s="168" t="s">
        <v>991</v>
      </c>
    </row>
    <row r="33" spans="1:8">
      <c r="A33" s="27" t="s">
        <v>248</v>
      </c>
      <c r="B33" s="27" t="s">
        <v>249</v>
      </c>
      <c r="D33" s="30" t="s">
        <v>308</v>
      </c>
      <c r="E33" s="30" t="s">
        <v>309</v>
      </c>
      <c r="G33" t="s">
        <v>992</v>
      </c>
      <c r="H33" s="168" t="s">
        <v>993</v>
      </c>
    </row>
    <row r="34" spans="1:8">
      <c r="A34" s="27" t="s">
        <v>256</v>
      </c>
      <c r="B34" s="27" t="s">
        <v>256</v>
      </c>
      <c r="D34" s="30" t="s">
        <v>310</v>
      </c>
      <c r="E34" s="30" t="s">
        <v>311</v>
      </c>
      <c r="G34" t="s">
        <v>994</v>
      </c>
      <c r="H34" s="168" t="s">
        <v>995</v>
      </c>
    </row>
    <row r="35" spans="1:8">
      <c r="D35" s="30" t="s">
        <v>312</v>
      </c>
      <c r="E35" s="30" t="s">
        <v>313</v>
      </c>
      <c r="G35" t="s">
        <v>996</v>
      </c>
      <c r="H35" s="168" t="s">
        <v>997</v>
      </c>
    </row>
    <row r="36" spans="1:8">
      <c r="D36" s="30" t="s">
        <v>314</v>
      </c>
      <c r="E36" s="30" t="s">
        <v>315</v>
      </c>
      <c r="G36" t="s">
        <v>998</v>
      </c>
      <c r="H36" s="168" t="s">
        <v>999</v>
      </c>
    </row>
    <row r="37" spans="1:8">
      <c r="A37" s="26" t="s">
        <v>1262</v>
      </c>
      <c r="D37" s="30" t="s">
        <v>316</v>
      </c>
      <c r="E37" s="30" t="s">
        <v>317</v>
      </c>
      <c r="G37" t="s">
        <v>1000</v>
      </c>
      <c r="H37" s="168" t="s">
        <v>1001</v>
      </c>
    </row>
    <row r="38" spans="1:8">
      <c r="A38" s="27" t="s">
        <v>1266</v>
      </c>
      <c r="B38" s="27" t="s">
        <v>1263</v>
      </c>
      <c r="D38" s="30" t="s">
        <v>318</v>
      </c>
      <c r="E38" s="30" t="s">
        <v>319</v>
      </c>
      <c r="G38" t="s">
        <v>1002</v>
      </c>
      <c r="H38" s="168" t="s">
        <v>1003</v>
      </c>
    </row>
    <row r="39" spans="1:8">
      <c r="A39" s="27" t="s">
        <v>1267</v>
      </c>
      <c r="B39" s="27" t="s">
        <v>1264</v>
      </c>
      <c r="D39" s="30" t="s">
        <v>320</v>
      </c>
      <c r="E39" s="30" t="s">
        <v>321</v>
      </c>
      <c r="G39" t="s">
        <v>1004</v>
      </c>
      <c r="H39" s="168" t="s">
        <v>1005</v>
      </c>
    </row>
    <row r="40" spans="1:8">
      <c r="A40" s="27" t="s">
        <v>1268</v>
      </c>
      <c r="B40" s="27" t="s">
        <v>1265</v>
      </c>
      <c r="D40" s="30" t="s">
        <v>322</v>
      </c>
      <c r="E40" s="30" t="s">
        <v>323</v>
      </c>
      <c r="G40" t="s">
        <v>1006</v>
      </c>
      <c r="H40" s="168" t="s">
        <v>1007</v>
      </c>
    </row>
    <row r="41" spans="1:8">
      <c r="A41" s="27" t="s">
        <v>240</v>
      </c>
      <c r="B41" s="27" t="s">
        <v>1269</v>
      </c>
      <c r="D41" s="30" t="s">
        <v>324</v>
      </c>
      <c r="E41" s="30" t="s">
        <v>325</v>
      </c>
      <c r="G41" t="s">
        <v>1008</v>
      </c>
      <c r="H41" s="168" t="s">
        <v>1009</v>
      </c>
    </row>
    <row r="42" spans="1:8">
      <c r="D42" s="30" t="s">
        <v>326</v>
      </c>
      <c r="E42" s="30" t="s">
        <v>327</v>
      </c>
      <c r="G42" t="s">
        <v>1010</v>
      </c>
      <c r="H42" s="168" t="s">
        <v>1011</v>
      </c>
    </row>
    <row r="43" spans="1:8">
      <c r="D43" s="30" t="s">
        <v>328</v>
      </c>
      <c r="E43" s="30" t="s">
        <v>329</v>
      </c>
      <c r="G43" t="s">
        <v>1012</v>
      </c>
      <c r="H43" s="168" t="s">
        <v>1013</v>
      </c>
    </row>
    <row r="44" spans="1:8">
      <c r="D44" s="30" t="s">
        <v>330</v>
      </c>
      <c r="E44" s="30" t="s">
        <v>331</v>
      </c>
      <c r="G44" t="s">
        <v>1014</v>
      </c>
      <c r="H44" s="168" t="s">
        <v>1015</v>
      </c>
    </row>
    <row r="45" spans="1:8">
      <c r="D45" s="30" t="s">
        <v>332</v>
      </c>
      <c r="E45" s="30" t="s">
        <v>333</v>
      </c>
      <c r="G45" t="s">
        <v>1016</v>
      </c>
      <c r="H45" s="168" t="s">
        <v>1017</v>
      </c>
    </row>
    <row r="46" spans="1:8">
      <c r="D46" s="30" t="s">
        <v>334</v>
      </c>
      <c r="E46" s="30" t="s">
        <v>335</v>
      </c>
      <c r="G46" t="s">
        <v>1018</v>
      </c>
      <c r="H46" s="168" t="s">
        <v>1019</v>
      </c>
    </row>
    <row r="47" spans="1:8">
      <c r="D47" s="30" t="s">
        <v>336</v>
      </c>
      <c r="E47" s="30" t="s">
        <v>337</v>
      </c>
      <c r="G47" t="s">
        <v>1020</v>
      </c>
      <c r="H47" s="168" t="s">
        <v>1021</v>
      </c>
    </row>
    <row r="48" spans="1:8">
      <c r="D48" s="30" t="s">
        <v>338</v>
      </c>
      <c r="E48" s="30" t="s">
        <v>339</v>
      </c>
      <c r="G48" t="s">
        <v>1022</v>
      </c>
      <c r="H48" s="168" t="s">
        <v>1023</v>
      </c>
    </row>
    <row r="49" spans="4:8">
      <c r="D49" s="30" t="s">
        <v>340</v>
      </c>
      <c r="E49" s="30" t="s">
        <v>341</v>
      </c>
      <c r="G49" t="s">
        <v>1024</v>
      </c>
      <c r="H49" s="168" t="s">
        <v>1025</v>
      </c>
    </row>
    <row r="50" spans="4:8">
      <c r="D50" s="30" t="s">
        <v>342</v>
      </c>
      <c r="E50" s="30" t="s">
        <v>343</v>
      </c>
      <c r="G50" t="s">
        <v>1026</v>
      </c>
      <c r="H50" s="168" t="s">
        <v>1027</v>
      </c>
    </row>
    <row r="51" spans="4:8">
      <c r="D51" s="30" t="s">
        <v>344</v>
      </c>
      <c r="E51" s="30" t="s">
        <v>345</v>
      </c>
      <c r="G51" t="s">
        <v>1028</v>
      </c>
      <c r="H51" s="168" t="s">
        <v>1029</v>
      </c>
    </row>
    <row r="52" spans="4:8">
      <c r="D52" s="30" t="s">
        <v>346</v>
      </c>
      <c r="E52" s="30" t="s">
        <v>347</v>
      </c>
      <c r="G52" t="s">
        <v>1030</v>
      </c>
      <c r="H52" s="168" t="s">
        <v>1031</v>
      </c>
    </row>
    <row r="53" spans="4:8">
      <c r="D53" s="30" t="s">
        <v>348</v>
      </c>
      <c r="E53" s="30" t="s">
        <v>349</v>
      </c>
      <c r="G53" t="s">
        <v>1032</v>
      </c>
      <c r="H53" s="168" t="s">
        <v>1033</v>
      </c>
    </row>
    <row r="54" spans="4:8">
      <c r="D54" s="30" t="s">
        <v>350</v>
      </c>
      <c r="E54" s="30" t="s">
        <v>351</v>
      </c>
      <c r="G54" t="s">
        <v>1034</v>
      </c>
      <c r="H54" s="168" t="s">
        <v>1035</v>
      </c>
    </row>
    <row r="55" spans="4:8">
      <c r="D55" s="30" t="s">
        <v>352</v>
      </c>
      <c r="E55" s="30" t="s">
        <v>353</v>
      </c>
      <c r="G55" t="s">
        <v>1036</v>
      </c>
      <c r="H55" s="168" t="s">
        <v>1037</v>
      </c>
    </row>
    <row r="56" spans="4:8">
      <c r="D56" s="30" t="s">
        <v>354</v>
      </c>
      <c r="E56" s="30" t="s">
        <v>355</v>
      </c>
      <c r="G56" t="s">
        <v>1038</v>
      </c>
      <c r="H56" s="168" t="s">
        <v>1039</v>
      </c>
    </row>
    <row r="57" spans="4:8">
      <c r="D57" s="30" t="s">
        <v>356</v>
      </c>
      <c r="E57" s="30" t="s">
        <v>357</v>
      </c>
      <c r="G57" t="s">
        <v>1040</v>
      </c>
      <c r="H57" s="168" t="s">
        <v>1041</v>
      </c>
    </row>
    <row r="58" spans="4:8">
      <c r="D58" s="30" t="s">
        <v>358</v>
      </c>
      <c r="E58" s="30" t="s">
        <v>359</v>
      </c>
      <c r="G58" t="s">
        <v>1042</v>
      </c>
      <c r="H58" s="168" t="s">
        <v>1043</v>
      </c>
    </row>
    <row r="59" spans="4:8">
      <c r="D59" s="30" t="s">
        <v>360</v>
      </c>
      <c r="E59" s="30" t="s">
        <v>361</v>
      </c>
      <c r="G59" t="s">
        <v>1044</v>
      </c>
      <c r="H59" s="168" t="s">
        <v>1045</v>
      </c>
    </row>
    <row r="60" spans="4:8">
      <c r="D60" s="30" t="s">
        <v>362</v>
      </c>
      <c r="E60" s="30" t="s">
        <v>363</v>
      </c>
      <c r="G60" t="s">
        <v>1046</v>
      </c>
      <c r="H60" s="168" t="s">
        <v>1047</v>
      </c>
    </row>
    <row r="61" spans="4:8">
      <c r="D61" s="30" t="s">
        <v>364</v>
      </c>
      <c r="E61" s="30" t="s">
        <v>365</v>
      </c>
      <c r="G61" t="s">
        <v>1048</v>
      </c>
      <c r="H61" s="168" t="s">
        <v>1049</v>
      </c>
    </row>
    <row r="62" spans="4:8">
      <c r="D62" s="30" t="s">
        <v>366</v>
      </c>
      <c r="E62" s="30" t="s">
        <v>367</v>
      </c>
      <c r="G62" t="s">
        <v>1050</v>
      </c>
      <c r="H62" s="168" t="s">
        <v>1051</v>
      </c>
    </row>
    <row r="63" spans="4:8">
      <c r="D63" s="30" t="s">
        <v>368</v>
      </c>
      <c r="E63" s="30" t="s">
        <v>369</v>
      </c>
      <c r="G63" t="s">
        <v>1052</v>
      </c>
      <c r="H63" s="168" t="s">
        <v>1053</v>
      </c>
    </row>
    <row r="64" spans="4:8">
      <c r="D64" s="30" t="s">
        <v>370</v>
      </c>
      <c r="E64" s="30" t="s">
        <v>371</v>
      </c>
      <c r="G64" t="s">
        <v>1054</v>
      </c>
      <c r="H64" s="168" t="s">
        <v>1055</v>
      </c>
    </row>
    <row r="65" spans="4:8">
      <c r="D65" s="30" t="s">
        <v>372</v>
      </c>
      <c r="E65" s="30" t="s">
        <v>373</v>
      </c>
      <c r="G65" t="s">
        <v>1056</v>
      </c>
      <c r="H65" s="168" t="s">
        <v>1057</v>
      </c>
    </row>
    <row r="66" spans="4:8">
      <c r="D66" s="30" t="s">
        <v>374</v>
      </c>
      <c r="E66" s="30" t="s">
        <v>375</v>
      </c>
      <c r="G66" t="s">
        <v>1058</v>
      </c>
      <c r="H66" s="168" t="s">
        <v>1059</v>
      </c>
    </row>
    <row r="67" spans="4:8">
      <c r="D67" s="30" t="s">
        <v>376</v>
      </c>
      <c r="E67" s="30" t="s">
        <v>377</v>
      </c>
      <c r="G67" t="s">
        <v>1060</v>
      </c>
      <c r="H67" s="168" t="s">
        <v>1061</v>
      </c>
    </row>
    <row r="68" spans="4:8">
      <c r="D68" s="30" t="s">
        <v>378</v>
      </c>
      <c r="E68" s="30" t="s">
        <v>379</v>
      </c>
      <c r="G68" t="s">
        <v>1062</v>
      </c>
      <c r="H68" s="168" t="s">
        <v>1063</v>
      </c>
    </row>
    <row r="69" spans="4:8">
      <c r="D69" s="30" t="s">
        <v>380</v>
      </c>
      <c r="E69" s="30" t="s">
        <v>381</v>
      </c>
      <c r="G69" t="s">
        <v>1064</v>
      </c>
      <c r="H69" s="168" t="s">
        <v>1065</v>
      </c>
    </row>
    <row r="70" spans="4:8">
      <c r="D70" s="30" t="s">
        <v>382</v>
      </c>
      <c r="E70" s="30" t="s">
        <v>383</v>
      </c>
      <c r="G70" t="s">
        <v>1066</v>
      </c>
      <c r="H70" s="168" t="s">
        <v>1067</v>
      </c>
    </row>
    <row r="71" spans="4:8">
      <c r="D71" s="30" t="s">
        <v>384</v>
      </c>
      <c r="E71" s="30" t="s">
        <v>385</v>
      </c>
      <c r="G71" t="s">
        <v>1068</v>
      </c>
      <c r="H71" s="168" t="s">
        <v>1069</v>
      </c>
    </row>
    <row r="72" spans="4:8">
      <c r="D72" s="30" t="s">
        <v>386</v>
      </c>
      <c r="E72" s="30" t="s">
        <v>387</v>
      </c>
      <c r="G72" t="s">
        <v>1070</v>
      </c>
      <c r="H72" s="168" t="s">
        <v>1071</v>
      </c>
    </row>
    <row r="73" spans="4:8">
      <c r="D73" s="30" t="s">
        <v>388</v>
      </c>
      <c r="E73" s="30" t="s">
        <v>389</v>
      </c>
      <c r="G73" t="s">
        <v>1072</v>
      </c>
      <c r="H73" s="168" t="s">
        <v>1073</v>
      </c>
    </row>
    <row r="74" spans="4:8">
      <c r="D74" s="30" t="s">
        <v>390</v>
      </c>
      <c r="E74" s="30" t="s">
        <v>391</v>
      </c>
      <c r="G74" t="s">
        <v>1074</v>
      </c>
      <c r="H74" s="168" t="s">
        <v>1075</v>
      </c>
    </row>
    <row r="75" spans="4:8">
      <c r="D75" s="30" t="s">
        <v>392</v>
      </c>
      <c r="E75" s="30" t="s">
        <v>393</v>
      </c>
      <c r="G75" t="s">
        <v>1076</v>
      </c>
      <c r="H75" s="168" t="s">
        <v>1077</v>
      </c>
    </row>
    <row r="76" spans="4:8">
      <c r="D76" s="30" t="s">
        <v>394</v>
      </c>
      <c r="E76" s="30" t="s">
        <v>395</v>
      </c>
      <c r="G76" t="s">
        <v>1078</v>
      </c>
      <c r="H76" s="168" t="s">
        <v>1079</v>
      </c>
    </row>
    <row r="77" spans="4:8">
      <c r="D77" s="30" t="s">
        <v>396</v>
      </c>
      <c r="E77" s="30" t="s">
        <v>397</v>
      </c>
      <c r="G77" t="s">
        <v>1080</v>
      </c>
      <c r="H77" s="168" t="s">
        <v>1081</v>
      </c>
    </row>
    <row r="78" spans="4:8">
      <c r="D78" s="30" t="s">
        <v>398</v>
      </c>
      <c r="E78" s="30" t="s">
        <v>399</v>
      </c>
      <c r="G78" t="s">
        <v>1082</v>
      </c>
      <c r="H78" s="168" t="s">
        <v>1083</v>
      </c>
    </row>
    <row r="79" spans="4:8">
      <c r="D79" s="30" t="s">
        <v>400</v>
      </c>
      <c r="E79" s="30" t="s">
        <v>401</v>
      </c>
      <c r="G79" t="s">
        <v>1084</v>
      </c>
      <c r="H79" s="168" t="s">
        <v>1085</v>
      </c>
    </row>
    <row r="80" spans="4:8">
      <c r="D80" s="30" t="s">
        <v>402</v>
      </c>
      <c r="E80" s="30" t="s">
        <v>403</v>
      </c>
      <c r="G80" t="s">
        <v>1086</v>
      </c>
      <c r="H80" s="168" t="s">
        <v>1087</v>
      </c>
    </row>
    <row r="81" spans="4:8">
      <c r="D81" s="28" t="s">
        <v>404</v>
      </c>
      <c r="E81" s="30" t="s">
        <v>405</v>
      </c>
      <c r="G81" t="s">
        <v>1088</v>
      </c>
      <c r="H81" s="168" t="s">
        <v>1089</v>
      </c>
    </row>
    <row r="82" spans="4:8">
      <c r="D82" s="30" t="s">
        <v>406</v>
      </c>
      <c r="E82" s="30" t="s">
        <v>407</v>
      </c>
      <c r="G82" t="s">
        <v>1090</v>
      </c>
      <c r="H82" s="168" t="s">
        <v>1091</v>
      </c>
    </row>
    <row r="83" spans="4:8">
      <c r="D83" s="30" t="s">
        <v>408</v>
      </c>
      <c r="E83" s="30" t="s">
        <v>409</v>
      </c>
      <c r="G83" t="s">
        <v>1092</v>
      </c>
      <c r="H83" s="168" t="s">
        <v>1093</v>
      </c>
    </row>
    <row r="84" spans="4:8">
      <c r="D84" s="30" t="s">
        <v>410</v>
      </c>
      <c r="E84" s="30" t="s">
        <v>411</v>
      </c>
      <c r="G84" t="s">
        <v>1094</v>
      </c>
      <c r="H84" s="168" t="s">
        <v>1095</v>
      </c>
    </row>
    <row r="85" spans="4:8">
      <c r="D85" s="30" t="s">
        <v>412</v>
      </c>
      <c r="E85" s="30" t="s">
        <v>413</v>
      </c>
      <c r="G85" t="s">
        <v>1096</v>
      </c>
      <c r="H85" s="168" t="s">
        <v>1097</v>
      </c>
    </row>
    <row r="86" spans="4:8">
      <c r="D86" s="30" t="s">
        <v>414</v>
      </c>
      <c r="E86" s="30" t="s">
        <v>415</v>
      </c>
      <c r="G86" t="s">
        <v>1098</v>
      </c>
      <c r="H86" s="168" t="s">
        <v>1099</v>
      </c>
    </row>
    <row r="87" spans="4:8">
      <c r="D87" s="30" t="s">
        <v>416</v>
      </c>
      <c r="E87" s="30" t="s">
        <v>417</v>
      </c>
      <c r="G87" t="s">
        <v>1100</v>
      </c>
      <c r="H87" s="168" t="s">
        <v>1101</v>
      </c>
    </row>
    <row r="88" spans="4:8">
      <c r="D88" s="30" t="s">
        <v>418</v>
      </c>
      <c r="E88" s="30" t="s">
        <v>419</v>
      </c>
      <c r="G88" t="s">
        <v>1102</v>
      </c>
      <c r="H88" s="168" t="s">
        <v>1103</v>
      </c>
    </row>
    <row r="89" spans="4:8">
      <c r="D89" s="30" t="s">
        <v>420</v>
      </c>
      <c r="E89" s="30" t="s">
        <v>421</v>
      </c>
      <c r="G89" t="s">
        <v>1104</v>
      </c>
      <c r="H89" s="168" t="s">
        <v>1105</v>
      </c>
    </row>
    <row r="90" spans="4:8">
      <c r="D90" s="28" t="s">
        <v>422</v>
      </c>
      <c r="E90" s="30" t="s">
        <v>423</v>
      </c>
      <c r="G90" t="s">
        <v>1106</v>
      </c>
      <c r="H90" s="168" t="s">
        <v>1107</v>
      </c>
    </row>
    <row r="91" spans="4:8">
      <c r="D91" s="30" t="s">
        <v>424</v>
      </c>
      <c r="E91" s="30" t="s">
        <v>425</v>
      </c>
      <c r="G91" t="s">
        <v>1108</v>
      </c>
      <c r="H91" s="168" t="s">
        <v>1109</v>
      </c>
    </row>
    <row r="92" spans="4:8">
      <c r="D92" s="30" t="s">
        <v>426</v>
      </c>
      <c r="E92" s="30" t="s">
        <v>427</v>
      </c>
      <c r="G92" t="s">
        <v>1110</v>
      </c>
      <c r="H92" s="168" t="s">
        <v>1111</v>
      </c>
    </row>
    <row r="93" spans="4:8">
      <c r="D93" s="30" t="s">
        <v>428</v>
      </c>
      <c r="E93" s="30" t="s">
        <v>429</v>
      </c>
      <c r="G93" t="s">
        <v>1112</v>
      </c>
      <c r="H93" s="168" t="s">
        <v>1113</v>
      </c>
    </row>
    <row r="94" spans="4:8">
      <c r="D94" s="30" t="s">
        <v>430</v>
      </c>
      <c r="E94" s="30" t="s">
        <v>431</v>
      </c>
      <c r="G94" t="s">
        <v>1114</v>
      </c>
      <c r="H94" s="168" t="s">
        <v>1115</v>
      </c>
    </row>
    <row r="95" spans="4:8">
      <c r="D95" s="30" t="s">
        <v>432</v>
      </c>
      <c r="E95" s="30" t="s">
        <v>433</v>
      </c>
      <c r="G95" t="s">
        <v>1116</v>
      </c>
      <c r="H95" s="168" t="s">
        <v>1117</v>
      </c>
    </row>
    <row r="96" spans="4:8">
      <c r="D96" s="30" t="s">
        <v>434</v>
      </c>
      <c r="E96" s="30" t="s">
        <v>435</v>
      </c>
      <c r="G96" t="s">
        <v>1118</v>
      </c>
      <c r="H96" s="168" t="s">
        <v>1119</v>
      </c>
    </row>
    <row r="97" spans="4:8">
      <c r="D97" s="30" t="s">
        <v>436</v>
      </c>
      <c r="E97" s="30" t="s">
        <v>437</v>
      </c>
      <c r="G97" t="s">
        <v>1120</v>
      </c>
      <c r="H97" s="168" t="s">
        <v>1121</v>
      </c>
    </row>
    <row r="98" spans="4:8">
      <c r="D98" s="30" t="s">
        <v>438</v>
      </c>
      <c r="E98" s="30" t="s">
        <v>439</v>
      </c>
      <c r="G98" t="s">
        <v>1122</v>
      </c>
      <c r="H98" s="168" t="s">
        <v>1123</v>
      </c>
    </row>
    <row r="99" spans="4:8">
      <c r="D99" s="30" t="s">
        <v>440</v>
      </c>
      <c r="E99" s="30" t="s">
        <v>441</v>
      </c>
      <c r="G99" t="s">
        <v>1124</v>
      </c>
      <c r="H99" s="168" t="s">
        <v>1125</v>
      </c>
    </row>
    <row r="100" spans="4:8">
      <c r="D100" s="30" t="s">
        <v>442</v>
      </c>
      <c r="E100" s="30" t="s">
        <v>443</v>
      </c>
      <c r="G100" t="s">
        <v>1126</v>
      </c>
      <c r="H100" s="168" t="s">
        <v>1127</v>
      </c>
    </row>
    <row r="101" spans="4:8">
      <c r="D101" s="30" t="s">
        <v>444</v>
      </c>
      <c r="E101" s="30" t="s">
        <v>445</v>
      </c>
      <c r="G101" t="s">
        <v>1128</v>
      </c>
      <c r="H101" s="168" t="s">
        <v>1129</v>
      </c>
    </row>
    <row r="102" spans="4:8">
      <c r="D102" s="30" t="s">
        <v>446</v>
      </c>
      <c r="E102" s="30" t="s">
        <v>447</v>
      </c>
      <c r="G102" t="s">
        <v>1130</v>
      </c>
      <c r="H102" s="168" t="s">
        <v>1131</v>
      </c>
    </row>
    <row r="103" spans="4:8">
      <c r="D103" s="30" t="s">
        <v>448</v>
      </c>
      <c r="E103" s="30" t="s">
        <v>449</v>
      </c>
      <c r="G103" t="s">
        <v>1132</v>
      </c>
      <c r="H103" s="168" t="s">
        <v>1133</v>
      </c>
    </row>
    <row r="104" spans="4:8">
      <c r="D104" s="28" t="s">
        <v>450</v>
      </c>
      <c r="E104" s="30" t="s">
        <v>451</v>
      </c>
      <c r="G104" t="s">
        <v>1134</v>
      </c>
      <c r="H104" s="168" t="s">
        <v>1135</v>
      </c>
    </row>
    <row r="105" spans="4:8">
      <c r="D105" s="30" t="s">
        <v>452</v>
      </c>
      <c r="E105" s="30" t="s">
        <v>453</v>
      </c>
      <c r="G105" t="s">
        <v>1136</v>
      </c>
      <c r="H105" s="168" t="s">
        <v>1137</v>
      </c>
    </row>
    <row r="106" spans="4:8">
      <c r="D106" s="30" t="s">
        <v>454</v>
      </c>
      <c r="E106" s="30" t="s">
        <v>455</v>
      </c>
      <c r="G106" t="s">
        <v>1138</v>
      </c>
      <c r="H106" s="168" t="s">
        <v>1139</v>
      </c>
    </row>
    <row r="107" spans="4:8">
      <c r="D107" s="30" t="s">
        <v>456</v>
      </c>
      <c r="E107" s="30" t="s">
        <v>457</v>
      </c>
      <c r="G107" t="s">
        <v>1140</v>
      </c>
      <c r="H107" s="168" t="s">
        <v>1141</v>
      </c>
    </row>
    <row r="108" spans="4:8">
      <c r="D108" s="30" t="s">
        <v>207</v>
      </c>
      <c r="E108" s="30" t="s">
        <v>458</v>
      </c>
      <c r="G108" t="s">
        <v>1142</v>
      </c>
      <c r="H108" s="168" t="s">
        <v>1143</v>
      </c>
    </row>
    <row r="109" spans="4:8">
      <c r="D109" s="30" t="s">
        <v>459</v>
      </c>
      <c r="E109" s="30" t="s">
        <v>460</v>
      </c>
      <c r="G109" t="s">
        <v>1144</v>
      </c>
      <c r="H109" s="168" t="s">
        <v>1145</v>
      </c>
    </row>
    <row r="110" spans="4:8">
      <c r="D110" s="30" t="s">
        <v>461</v>
      </c>
      <c r="E110" s="30" t="s">
        <v>462</v>
      </c>
      <c r="G110" t="s">
        <v>1146</v>
      </c>
      <c r="H110" s="168" t="s">
        <v>1147</v>
      </c>
    </row>
    <row r="111" spans="4:8">
      <c r="D111" s="28" t="s">
        <v>463</v>
      </c>
      <c r="E111" s="30" t="s">
        <v>464</v>
      </c>
      <c r="G111" t="s">
        <v>1148</v>
      </c>
      <c r="H111" s="168" t="s">
        <v>1149</v>
      </c>
    </row>
    <row r="112" spans="4:8">
      <c r="D112" s="30" t="s">
        <v>465</v>
      </c>
      <c r="E112" s="30" t="s">
        <v>466</v>
      </c>
      <c r="G112" t="s">
        <v>1150</v>
      </c>
      <c r="H112" s="168" t="s">
        <v>1151</v>
      </c>
    </row>
    <row r="113" spans="4:8">
      <c r="D113" s="30" t="s">
        <v>467</v>
      </c>
      <c r="E113" s="30" t="s">
        <v>468</v>
      </c>
      <c r="G113" t="s">
        <v>1152</v>
      </c>
      <c r="H113" s="168" t="s">
        <v>1153</v>
      </c>
    </row>
    <row r="114" spans="4:8">
      <c r="D114" s="30" t="s">
        <v>469</v>
      </c>
      <c r="E114" s="30" t="s">
        <v>470</v>
      </c>
      <c r="G114" t="s">
        <v>1154</v>
      </c>
      <c r="H114" s="168" t="s">
        <v>1155</v>
      </c>
    </row>
    <row r="115" spans="4:8">
      <c r="D115" s="30" t="s">
        <v>471</v>
      </c>
      <c r="E115" s="30" t="s">
        <v>472</v>
      </c>
      <c r="G115" t="s">
        <v>1156</v>
      </c>
      <c r="H115" s="168" t="s">
        <v>1157</v>
      </c>
    </row>
    <row r="116" spans="4:8">
      <c r="D116" s="30" t="s">
        <v>473</v>
      </c>
      <c r="E116" s="30" t="s">
        <v>474</v>
      </c>
      <c r="G116" t="s">
        <v>1158</v>
      </c>
      <c r="H116" s="168" t="s">
        <v>1159</v>
      </c>
    </row>
    <row r="117" spans="4:8">
      <c r="D117" s="30" t="s">
        <v>475</v>
      </c>
      <c r="E117" s="30" t="s">
        <v>476</v>
      </c>
      <c r="G117" t="s">
        <v>1160</v>
      </c>
      <c r="H117" s="168" t="s">
        <v>1161</v>
      </c>
    </row>
    <row r="118" spans="4:8">
      <c r="D118" s="30" t="s">
        <v>477</v>
      </c>
      <c r="E118" s="30" t="s">
        <v>478</v>
      </c>
      <c r="G118" t="s">
        <v>1162</v>
      </c>
      <c r="H118" s="168" t="s">
        <v>1163</v>
      </c>
    </row>
    <row r="119" spans="4:8">
      <c r="D119" s="30" t="s">
        <v>479</v>
      </c>
      <c r="E119" s="30" t="s">
        <v>480</v>
      </c>
      <c r="G119" t="s">
        <v>1164</v>
      </c>
      <c r="H119" s="168" t="s">
        <v>1165</v>
      </c>
    </row>
    <row r="120" spans="4:8">
      <c r="D120" s="30" t="s">
        <v>481</v>
      </c>
      <c r="E120" s="30" t="s">
        <v>482</v>
      </c>
      <c r="G120" t="s">
        <v>1166</v>
      </c>
      <c r="H120" s="168" t="s">
        <v>1167</v>
      </c>
    </row>
    <row r="121" spans="4:8">
      <c r="D121" s="30" t="s">
        <v>483</v>
      </c>
      <c r="E121" s="30" t="s">
        <v>484</v>
      </c>
      <c r="G121" t="s">
        <v>1168</v>
      </c>
      <c r="H121" s="168" t="s">
        <v>1169</v>
      </c>
    </row>
    <row r="122" spans="4:8">
      <c r="D122" s="30" t="s">
        <v>485</v>
      </c>
      <c r="E122" s="30" t="s">
        <v>486</v>
      </c>
      <c r="G122" t="s">
        <v>1170</v>
      </c>
      <c r="H122" s="168" t="s">
        <v>1171</v>
      </c>
    </row>
    <row r="123" spans="4:8">
      <c r="D123" s="30" t="s">
        <v>487</v>
      </c>
      <c r="E123" s="30" t="s">
        <v>488</v>
      </c>
      <c r="G123" t="s">
        <v>1172</v>
      </c>
      <c r="H123" s="168" t="s">
        <v>1173</v>
      </c>
    </row>
    <row r="124" spans="4:8">
      <c r="D124" s="30" t="s">
        <v>489</v>
      </c>
      <c r="E124" s="30" t="s">
        <v>490</v>
      </c>
      <c r="G124" t="s">
        <v>1174</v>
      </c>
      <c r="H124" s="168" t="s">
        <v>1175</v>
      </c>
    </row>
    <row r="125" spans="4:8">
      <c r="D125" s="30" t="s">
        <v>491</v>
      </c>
      <c r="E125" s="30" t="s">
        <v>492</v>
      </c>
      <c r="G125" t="s">
        <v>1176</v>
      </c>
      <c r="H125" s="168" t="s">
        <v>1177</v>
      </c>
    </row>
    <row r="126" spans="4:8">
      <c r="D126" s="30" t="s">
        <v>493</v>
      </c>
      <c r="E126" s="30" t="s">
        <v>494</v>
      </c>
      <c r="G126" t="s">
        <v>1178</v>
      </c>
      <c r="H126" s="168" t="s">
        <v>1179</v>
      </c>
    </row>
    <row r="127" spans="4:8">
      <c r="D127" s="30" t="s">
        <v>495</v>
      </c>
      <c r="E127" s="30" t="s">
        <v>496</v>
      </c>
      <c r="G127" t="s">
        <v>1180</v>
      </c>
      <c r="H127" s="168" t="s">
        <v>1181</v>
      </c>
    </row>
    <row r="128" spans="4:8">
      <c r="D128" s="30" t="s">
        <v>497</v>
      </c>
      <c r="E128" s="30" t="s">
        <v>498</v>
      </c>
      <c r="G128" t="s">
        <v>1182</v>
      </c>
      <c r="H128" s="168" t="s">
        <v>1183</v>
      </c>
    </row>
    <row r="129" spans="4:8">
      <c r="D129" s="30" t="s">
        <v>499</v>
      </c>
      <c r="E129" s="30" t="s">
        <v>500</v>
      </c>
      <c r="G129" t="s">
        <v>1184</v>
      </c>
      <c r="H129" s="168" t="s">
        <v>1185</v>
      </c>
    </row>
    <row r="130" spans="4:8">
      <c r="D130" s="30" t="s">
        <v>501</v>
      </c>
      <c r="E130" s="30" t="s">
        <v>502</v>
      </c>
      <c r="G130" t="s">
        <v>1186</v>
      </c>
      <c r="H130" s="168" t="s">
        <v>1187</v>
      </c>
    </row>
    <row r="131" spans="4:8">
      <c r="D131" s="30" t="s">
        <v>503</v>
      </c>
      <c r="E131" s="30" t="s">
        <v>504</v>
      </c>
      <c r="G131" t="s">
        <v>1188</v>
      </c>
      <c r="H131" s="168" t="s">
        <v>1189</v>
      </c>
    </row>
    <row r="132" spans="4:8">
      <c r="D132" s="30" t="s">
        <v>505</v>
      </c>
      <c r="E132" s="30" t="s">
        <v>506</v>
      </c>
      <c r="G132" t="s">
        <v>1190</v>
      </c>
      <c r="H132" s="168" t="s">
        <v>1191</v>
      </c>
    </row>
    <row r="133" spans="4:8">
      <c r="D133" s="30" t="s">
        <v>507</v>
      </c>
      <c r="E133" s="30" t="s">
        <v>508</v>
      </c>
      <c r="G133" t="s">
        <v>1192</v>
      </c>
      <c r="H133" s="168" t="s">
        <v>1193</v>
      </c>
    </row>
    <row r="134" spans="4:8">
      <c r="D134" s="30" t="s">
        <v>509</v>
      </c>
      <c r="E134" s="30" t="s">
        <v>510</v>
      </c>
      <c r="G134" t="s">
        <v>1194</v>
      </c>
      <c r="H134" s="168" t="s">
        <v>1195</v>
      </c>
    </row>
    <row r="135" spans="4:8">
      <c r="D135" s="30" t="s">
        <v>511</v>
      </c>
      <c r="E135" s="30" t="s">
        <v>512</v>
      </c>
      <c r="G135" t="s">
        <v>1196</v>
      </c>
      <c r="H135" s="168" t="s">
        <v>1197</v>
      </c>
    </row>
    <row r="136" spans="4:8">
      <c r="D136" s="30" t="s">
        <v>513</v>
      </c>
      <c r="E136" s="30" t="s">
        <v>514</v>
      </c>
      <c r="G136" t="s">
        <v>1198</v>
      </c>
      <c r="H136" s="168" t="s">
        <v>1199</v>
      </c>
    </row>
    <row r="137" spans="4:8">
      <c r="D137" s="30" t="s">
        <v>515</v>
      </c>
      <c r="E137" s="30" t="s">
        <v>516</v>
      </c>
      <c r="G137" t="s">
        <v>1200</v>
      </c>
      <c r="H137" s="168" t="s">
        <v>1201</v>
      </c>
    </row>
    <row r="138" spans="4:8">
      <c r="D138" s="30" t="s">
        <v>517</v>
      </c>
      <c r="E138" s="30" t="s">
        <v>518</v>
      </c>
      <c r="G138" t="s">
        <v>1202</v>
      </c>
      <c r="H138" s="168" t="s">
        <v>1203</v>
      </c>
    </row>
    <row r="139" spans="4:8">
      <c r="D139" s="30" t="s">
        <v>519</v>
      </c>
      <c r="E139" s="30" t="s">
        <v>520</v>
      </c>
      <c r="G139" t="s">
        <v>1204</v>
      </c>
      <c r="H139" s="168" t="s">
        <v>1205</v>
      </c>
    </row>
    <row r="140" spans="4:8">
      <c r="D140" s="30" t="s">
        <v>521</v>
      </c>
      <c r="E140" s="30" t="s">
        <v>522</v>
      </c>
      <c r="G140" t="s">
        <v>1206</v>
      </c>
      <c r="H140" s="168" t="s">
        <v>1207</v>
      </c>
    </row>
    <row r="141" spans="4:8">
      <c r="D141" s="30" t="s">
        <v>523</v>
      </c>
      <c r="E141" s="30" t="s">
        <v>524</v>
      </c>
      <c r="G141" t="s">
        <v>1208</v>
      </c>
      <c r="H141" s="168" t="s">
        <v>1209</v>
      </c>
    </row>
    <row r="142" spans="4:8">
      <c r="D142" s="30" t="s">
        <v>525</v>
      </c>
      <c r="E142" s="30" t="s">
        <v>526</v>
      </c>
      <c r="G142" t="s">
        <v>1210</v>
      </c>
      <c r="H142" s="168" t="s">
        <v>1211</v>
      </c>
    </row>
    <row r="143" spans="4:8">
      <c r="D143" s="30" t="s">
        <v>527</v>
      </c>
      <c r="E143" s="30" t="s">
        <v>528</v>
      </c>
      <c r="G143" t="s">
        <v>1212</v>
      </c>
      <c r="H143" s="168" t="s">
        <v>1213</v>
      </c>
    </row>
    <row r="144" spans="4:8">
      <c r="D144" s="30" t="s">
        <v>529</v>
      </c>
      <c r="E144" s="30" t="s">
        <v>530</v>
      </c>
      <c r="G144" t="s">
        <v>1214</v>
      </c>
      <c r="H144" s="168" t="s">
        <v>1215</v>
      </c>
    </row>
    <row r="145" spans="4:8">
      <c r="D145" s="30" t="s">
        <v>531</v>
      </c>
      <c r="E145" s="30" t="s">
        <v>532</v>
      </c>
      <c r="G145" t="s">
        <v>1216</v>
      </c>
      <c r="H145" s="168" t="s">
        <v>1217</v>
      </c>
    </row>
    <row r="146" spans="4:8">
      <c r="D146" s="30" t="s">
        <v>533</v>
      </c>
      <c r="E146" s="30" t="s">
        <v>534</v>
      </c>
      <c r="G146" t="s">
        <v>1218</v>
      </c>
      <c r="H146" s="168" t="s">
        <v>1219</v>
      </c>
    </row>
    <row r="147" spans="4:8">
      <c r="D147" s="30" t="s">
        <v>535</v>
      </c>
      <c r="E147" s="30" t="s">
        <v>536</v>
      </c>
      <c r="G147" t="s">
        <v>1220</v>
      </c>
      <c r="H147" s="168" t="s">
        <v>1221</v>
      </c>
    </row>
    <row r="148" spans="4:8">
      <c r="D148" s="30" t="s">
        <v>537</v>
      </c>
      <c r="E148" s="30" t="s">
        <v>538</v>
      </c>
      <c r="G148" t="s">
        <v>1222</v>
      </c>
      <c r="H148" s="168" t="s">
        <v>1223</v>
      </c>
    </row>
    <row r="149" spans="4:8">
      <c r="D149" s="30" t="s">
        <v>539</v>
      </c>
      <c r="E149" s="30" t="s">
        <v>540</v>
      </c>
      <c r="G149" t="s">
        <v>1224</v>
      </c>
      <c r="H149" s="168" t="s">
        <v>1225</v>
      </c>
    </row>
    <row r="150" spans="4:8">
      <c r="D150" s="30" t="s">
        <v>541</v>
      </c>
      <c r="E150" s="30" t="s">
        <v>542</v>
      </c>
      <c r="G150" t="s">
        <v>1226</v>
      </c>
      <c r="H150" s="168" t="s">
        <v>1227</v>
      </c>
    </row>
    <row r="151" spans="4:8">
      <c r="D151" s="30" t="s">
        <v>543</v>
      </c>
      <c r="E151" s="30" t="s">
        <v>544</v>
      </c>
      <c r="G151" t="s">
        <v>1228</v>
      </c>
      <c r="H151" s="168" t="s">
        <v>1229</v>
      </c>
    </row>
    <row r="152" spans="4:8">
      <c r="D152" s="30" t="s">
        <v>545</v>
      </c>
      <c r="E152" s="30" t="s">
        <v>546</v>
      </c>
      <c r="G152" t="s">
        <v>1230</v>
      </c>
      <c r="H152" s="168" t="s">
        <v>1231</v>
      </c>
    </row>
    <row r="153" spans="4:8">
      <c r="D153" s="30" t="s">
        <v>547</v>
      </c>
      <c r="E153" s="30" t="s">
        <v>548</v>
      </c>
      <c r="G153" t="s">
        <v>1232</v>
      </c>
      <c r="H153" s="168" t="s">
        <v>1233</v>
      </c>
    </row>
    <row r="154" spans="4:8">
      <c r="D154" s="30" t="s">
        <v>549</v>
      </c>
      <c r="E154" s="30" t="s">
        <v>550</v>
      </c>
      <c r="G154" t="s">
        <v>1234</v>
      </c>
      <c r="H154" s="168" t="s">
        <v>1235</v>
      </c>
    </row>
    <row r="155" spans="4:8">
      <c r="D155" s="30" t="s">
        <v>551</v>
      </c>
      <c r="E155" s="30" t="s">
        <v>552</v>
      </c>
      <c r="G155" t="s">
        <v>1236</v>
      </c>
      <c r="H155" s="168" t="s">
        <v>1237</v>
      </c>
    </row>
    <row r="156" spans="4:8">
      <c r="D156" s="30" t="s">
        <v>553</v>
      </c>
      <c r="E156" s="30" t="s">
        <v>554</v>
      </c>
      <c r="G156" t="s">
        <v>1238</v>
      </c>
      <c r="H156" t="s">
        <v>1239</v>
      </c>
    </row>
    <row r="157" spans="4:8">
      <c r="D157" s="30" t="s">
        <v>555</v>
      </c>
      <c r="E157" s="30" t="s">
        <v>556</v>
      </c>
      <c r="G157" t="s">
        <v>1240</v>
      </c>
      <c r="H157" s="168" t="s">
        <v>1241</v>
      </c>
    </row>
    <row r="158" spans="4:8" ht="26.4">
      <c r="D158" s="30" t="s">
        <v>557</v>
      </c>
      <c r="E158" s="30" t="s">
        <v>558</v>
      </c>
      <c r="G158" t="s">
        <v>1242</v>
      </c>
      <c r="H158" s="168" t="s">
        <v>1243</v>
      </c>
    </row>
    <row r="159" spans="4:8" ht="26.4">
      <c r="D159" s="30" t="s">
        <v>559</v>
      </c>
      <c r="E159" s="30" t="s">
        <v>560</v>
      </c>
      <c r="G159" t="s">
        <v>1244</v>
      </c>
      <c r="H159" s="168" t="s">
        <v>1245</v>
      </c>
    </row>
    <row r="160" spans="4:8" ht="26.4">
      <c r="D160" s="30" t="s">
        <v>561</v>
      </c>
      <c r="E160" s="30" t="s">
        <v>562</v>
      </c>
      <c r="G160" t="s">
        <v>1246</v>
      </c>
      <c r="H160" s="168" t="s">
        <v>1247</v>
      </c>
    </row>
    <row r="161" spans="4:8">
      <c r="D161" s="30" t="s">
        <v>563</v>
      </c>
      <c r="E161" s="30" t="s">
        <v>564</v>
      </c>
      <c r="G161" t="s">
        <v>1248</v>
      </c>
      <c r="H161" s="168" t="s">
        <v>1249</v>
      </c>
    </row>
    <row r="162" spans="4:8">
      <c r="D162" s="30" t="s">
        <v>565</v>
      </c>
      <c r="E162" s="30" t="s">
        <v>566</v>
      </c>
      <c r="G162" t="s">
        <v>1250</v>
      </c>
      <c r="H162" s="168" t="s">
        <v>1251</v>
      </c>
    </row>
    <row r="163" spans="4:8">
      <c r="D163" s="30" t="s">
        <v>567</v>
      </c>
      <c r="E163" s="30" t="s">
        <v>568</v>
      </c>
      <c r="G163" t="s">
        <v>1252</v>
      </c>
      <c r="H163" s="168" t="s">
        <v>1253</v>
      </c>
    </row>
    <row r="164" spans="4:8">
      <c r="D164" s="30" t="s">
        <v>569</v>
      </c>
      <c r="E164" s="30" t="s">
        <v>570</v>
      </c>
      <c r="G164" t="s">
        <v>1254</v>
      </c>
      <c r="H164" s="168" t="s">
        <v>1255</v>
      </c>
    </row>
    <row r="165" spans="4:8">
      <c r="D165" s="30" t="s">
        <v>571</v>
      </c>
      <c r="E165" s="30" t="s">
        <v>572</v>
      </c>
    </row>
    <row r="166" spans="4:8">
      <c r="D166" s="30" t="s">
        <v>573</v>
      </c>
      <c r="E166" s="30" t="s">
        <v>574</v>
      </c>
    </row>
    <row r="167" spans="4:8">
      <c r="D167" s="30" t="s">
        <v>575</v>
      </c>
      <c r="E167" s="30" t="s">
        <v>576</v>
      </c>
    </row>
    <row r="168" spans="4:8">
      <c r="D168" s="30" t="s">
        <v>577</v>
      </c>
      <c r="E168" s="30" t="s">
        <v>578</v>
      </c>
    </row>
    <row r="169" spans="4:8">
      <c r="D169" s="30" t="s">
        <v>579</v>
      </c>
      <c r="E169" s="30" t="s">
        <v>580</v>
      </c>
    </row>
    <row r="170" spans="4:8">
      <c r="D170" s="30" t="s">
        <v>581</v>
      </c>
      <c r="E170" s="30" t="s">
        <v>582</v>
      </c>
    </row>
    <row r="171" spans="4:8">
      <c r="D171" s="30" t="s">
        <v>583</v>
      </c>
      <c r="E171" s="30" t="s">
        <v>584</v>
      </c>
    </row>
    <row r="172" spans="4:8">
      <c r="D172" s="30" t="s">
        <v>585</v>
      </c>
      <c r="E172" s="30" t="s">
        <v>586</v>
      </c>
    </row>
    <row r="173" spans="4:8">
      <c r="D173" s="30" t="s">
        <v>587</v>
      </c>
      <c r="E173" s="30" t="s">
        <v>588</v>
      </c>
    </row>
    <row r="174" spans="4:8">
      <c r="D174" s="30" t="s">
        <v>589</v>
      </c>
      <c r="E174" s="30" t="s">
        <v>590</v>
      </c>
    </row>
    <row r="175" spans="4:8">
      <c r="D175" s="30" t="s">
        <v>591</v>
      </c>
      <c r="E175" s="30" t="s">
        <v>592</v>
      </c>
    </row>
    <row r="176" spans="4:8">
      <c r="D176" s="30" t="s">
        <v>593</v>
      </c>
      <c r="E176" s="30" t="s">
        <v>594</v>
      </c>
    </row>
    <row r="177" spans="4:5">
      <c r="D177" s="30" t="s">
        <v>595</v>
      </c>
      <c r="E177" s="30" t="s">
        <v>596</v>
      </c>
    </row>
    <row r="178" spans="4:5">
      <c r="D178" s="30" t="s">
        <v>597</v>
      </c>
      <c r="E178" s="30" t="s">
        <v>598</v>
      </c>
    </row>
    <row r="179" spans="4:5">
      <c r="D179" s="30" t="s">
        <v>599</v>
      </c>
      <c r="E179" s="30" t="s">
        <v>600</v>
      </c>
    </row>
    <row r="180" spans="4:5">
      <c r="D180" s="30" t="s">
        <v>601</v>
      </c>
      <c r="E180" s="30" t="s">
        <v>602</v>
      </c>
    </row>
    <row r="181" spans="4:5">
      <c r="D181" s="30" t="s">
        <v>603</v>
      </c>
      <c r="E181" s="30" t="s">
        <v>604</v>
      </c>
    </row>
    <row r="182" spans="4:5">
      <c r="D182" s="28" t="s">
        <v>605</v>
      </c>
      <c r="E182" s="30" t="s">
        <v>606</v>
      </c>
    </row>
    <row r="183" spans="4:5">
      <c r="D183" s="30" t="s">
        <v>607</v>
      </c>
      <c r="E183" s="30" t="s">
        <v>608</v>
      </c>
    </row>
    <row r="184" spans="4:5">
      <c r="D184" s="30" t="s">
        <v>609</v>
      </c>
      <c r="E184" s="30" t="s">
        <v>610</v>
      </c>
    </row>
    <row r="185" spans="4:5">
      <c r="D185" s="30" t="s">
        <v>611</v>
      </c>
      <c r="E185" s="30" t="s">
        <v>612</v>
      </c>
    </row>
    <row r="186" spans="4:5">
      <c r="D186" s="30" t="s">
        <v>613</v>
      </c>
      <c r="E186" s="30" t="s">
        <v>614</v>
      </c>
    </row>
    <row r="187" spans="4:5">
      <c r="D187" s="30" t="s">
        <v>615</v>
      </c>
      <c r="E187" s="30" t="s">
        <v>616</v>
      </c>
    </row>
    <row r="188" spans="4:5">
      <c r="D188" s="30" t="s">
        <v>617</v>
      </c>
      <c r="E188" s="30" t="s">
        <v>618</v>
      </c>
    </row>
    <row r="189" spans="4:5">
      <c r="D189" s="30" t="s">
        <v>619</v>
      </c>
      <c r="E189" s="30" t="s">
        <v>620</v>
      </c>
    </row>
    <row r="190" spans="4:5">
      <c r="D190" s="30" t="s">
        <v>621</v>
      </c>
      <c r="E190" s="30" t="s">
        <v>622</v>
      </c>
    </row>
    <row r="191" spans="4:5">
      <c r="D191" s="30" t="s">
        <v>623</v>
      </c>
      <c r="E191" s="30" t="s">
        <v>624</v>
      </c>
    </row>
    <row r="192" spans="4:5">
      <c r="D192" s="30" t="s">
        <v>625</v>
      </c>
      <c r="E192" s="30" t="s">
        <v>626</v>
      </c>
    </row>
    <row r="193" spans="4:5">
      <c r="D193" s="30" t="s">
        <v>200</v>
      </c>
      <c r="E193" s="30" t="s">
        <v>627</v>
      </c>
    </row>
    <row r="194" spans="4:5">
      <c r="D194" s="30" t="s">
        <v>628</v>
      </c>
      <c r="E194" s="30" t="s">
        <v>629</v>
      </c>
    </row>
    <row r="195" spans="4:5">
      <c r="D195" s="30" t="s">
        <v>630</v>
      </c>
      <c r="E195" s="30" t="s">
        <v>631</v>
      </c>
    </row>
    <row r="196" spans="4:5">
      <c r="D196" s="30" t="s">
        <v>632</v>
      </c>
      <c r="E196" s="30" t="s">
        <v>633</v>
      </c>
    </row>
    <row r="197" spans="4:5">
      <c r="D197" s="30" t="s">
        <v>634</v>
      </c>
      <c r="E197" s="30" t="s">
        <v>635</v>
      </c>
    </row>
    <row r="198" spans="4:5">
      <c r="D198" s="30" t="s">
        <v>636</v>
      </c>
      <c r="E198" s="30" t="s">
        <v>637</v>
      </c>
    </row>
    <row r="199" spans="4:5">
      <c r="D199" s="30" t="s">
        <v>638</v>
      </c>
      <c r="E199" s="30" t="s">
        <v>639</v>
      </c>
    </row>
    <row r="200" spans="4:5">
      <c r="D200" s="30" t="s">
        <v>640</v>
      </c>
      <c r="E200" s="30" t="s">
        <v>641</v>
      </c>
    </row>
    <row r="201" spans="4:5">
      <c r="D201" s="30" t="s">
        <v>642</v>
      </c>
      <c r="E201" s="30" t="s">
        <v>643</v>
      </c>
    </row>
    <row r="202" spans="4:5">
      <c r="D202" s="30" t="s">
        <v>644</v>
      </c>
      <c r="E202" s="30" t="s">
        <v>645</v>
      </c>
    </row>
    <row r="203" spans="4:5">
      <c r="D203" s="30" t="s">
        <v>646</v>
      </c>
      <c r="E203" s="30" t="s">
        <v>647</v>
      </c>
    </row>
    <row r="204" spans="4:5">
      <c r="D204" s="30" t="s">
        <v>648</v>
      </c>
      <c r="E204" s="30" t="s">
        <v>649</v>
      </c>
    </row>
    <row r="205" spans="4:5">
      <c r="D205" s="30" t="s">
        <v>650</v>
      </c>
      <c r="E205" s="30" t="s">
        <v>651</v>
      </c>
    </row>
    <row r="206" spans="4:5">
      <c r="D206" s="30" t="s">
        <v>652</v>
      </c>
      <c r="E206" s="30" t="s">
        <v>653</v>
      </c>
    </row>
    <row r="207" spans="4:5">
      <c r="D207" s="30" t="s">
        <v>654</v>
      </c>
      <c r="E207" s="30" t="s">
        <v>655</v>
      </c>
    </row>
    <row r="208" spans="4:5">
      <c r="D208" s="30" t="s">
        <v>656</v>
      </c>
      <c r="E208" s="30" t="s">
        <v>657</v>
      </c>
    </row>
    <row r="209" spans="4:5">
      <c r="D209" s="30" t="s">
        <v>658</v>
      </c>
      <c r="E209" s="30" t="s">
        <v>659</v>
      </c>
    </row>
    <row r="210" spans="4:5">
      <c r="D210" s="30" t="s">
        <v>660</v>
      </c>
      <c r="E210" s="30" t="s">
        <v>661</v>
      </c>
    </row>
    <row r="211" spans="4:5">
      <c r="D211" s="30" t="s">
        <v>662</v>
      </c>
      <c r="E211" s="30" t="s">
        <v>663</v>
      </c>
    </row>
    <row r="212" spans="4:5">
      <c r="D212" s="30" t="s">
        <v>664</v>
      </c>
      <c r="E212" s="30" t="s">
        <v>665</v>
      </c>
    </row>
    <row r="213" spans="4:5">
      <c r="D213" s="30" t="s">
        <v>666</v>
      </c>
      <c r="E213" s="30" t="s">
        <v>667</v>
      </c>
    </row>
    <row r="214" spans="4:5">
      <c r="D214" s="30" t="s">
        <v>668</v>
      </c>
      <c r="E214" s="30" t="s">
        <v>669</v>
      </c>
    </row>
    <row r="215" spans="4:5">
      <c r="D215" s="30" t="s">
        <v>670</v>
      </c>
      <c r="E215" s="30" t="s">
        <v>671</v>
      </c>
    </row>
    <row r="216" spans="4:5">
      <c r="D216" s="30" t="s">
        <v>672</v>
      </c>
      <c r="E216" s="30" t="s">
        <v>673</v>
      </c>
    </row>
    <row r="217" spans="4:5">
      <c r="D217" s="30" t="s">
        <v>674</v>
      </c>
      <c r="E217" s="30" t="s">
        <v>675</v>
      </c>
    </row>
    <row r="218" spans="4:5">
      <c r="D218" s="30" t="s">
        <v>676</v>
      </c>
      <c r="E218" s="30" t="s">
        <v>677</v>
      </c>
    </row>
    <row r="219" spans="4:5">
      <c r="D219" s="30" t="s">
        <v>678</v>
      </c>
      <c r="E219" s="30" t="s">
        <v>679</v>
      </c>
    </row>
    <row r="220" spans="4:5">
      <c r="D220" s="30" t="s">
        <v>680</v>
      </c>
      <c r="E220" s="30" t="s">
        <v>681</v>
      </c>
    </row>
    <row r="221" spans="4:5">
      <c r="D221" s="30" t="s">
        <v>682</v>
      </c>
      <c r="E221" s="30" t="s">
        <v>683</v>
      </c>
    </row>
    <row r="222" spans="4:5">
      <c r="D222" s="30" t="s">
        <v>684</v>
      </c>
      <c r="E222" s="30" t="s">
        <v>685</v>
      </c>
    </row>
    <row r="223" spans="4:5">
      <c r="D223" s="30" t="s">
        <v>686</v>
      </c>
      <c r="E223" s="30" t="s">
        <v>687</v>
      </c>
    </row>
    <row r="224" spans="4:5">
      <c r="D224" s="30" t="s">
        <v>688</v>
      </c>
      <c r="E224" s="30" t="s">
        <v>689</v>
      </c>
    </row>
    <row r="225" spans="4:5">
      <c r="D225" s="30" t="s">
        <v>690</v>
      </c>
      <c r="E225" s="30" t="s">
        <v>691</v>
      </c>
    </row>
    <row r="226" spans="4:5">
      <c r="D226" s="30" t="s">
        <v>692</v>
      </c>
      <c r="E226" s="30" t="s">
        <v>693</v>
      </c>
    </row>
    <row r="227" spans="4:5">
      <c r="D227" s="30" t="s">
        <v>694</v>
      </c>
      <c r="E227" s="30" t="s">
        <v>695</v>
      </c>
    </row>
    <row r="228" spans="4:5">
      <c r="D228" s="30" t="s">
        <v>696</v>
      </c>
      <c r="E228" s="30" t="s">
        <v>697</v>
      </c>
    </row>
    <row r="229" spans="4:5">
      <c r="D229" s="28" t="s">
        <v>698</v>
      </c>
      <c r="E229" s="30" t="s">
        <v>699</v>
      </c>
    </row>
    <row r="230" spans="4:5">
      <c r="D230" s="30" t="s">
        <v>700</v>
      </c>
      <c r="E230" s="30" t="s">
        <v>701</v>
      </c>
    </row>
    <row r="231" spans="4:5">
      <c r="D231" s="30" t="s">
        <v>702</v>
      </c>
      <c r="E231" s="30" t="s">
        <v>703</v>
      </c>
    </row>
    <row r="232" spans="4:5">
      <c r="D232" s="30" t="s">
        <v>704</v>
      </c>
      <c r="E232" s="30" t="s">
        <v>705</v>
      </c>
    </row>
    <row r="233" spans="4:5">
      <c r="D233" s="30" t="s">
        <v>706</v>
      </c>
      <c r="E233" s="30" t="s">
        <v>707</v>
      </c>
    </row>
    <row r="234" spans="4:5">
      <c r="D234" s="30" t="s">
        <v>708</v>
      </c>
      <c r="E234" s="30" t="s">
        <v>709</v>
      </c>
    </row>
    <row r="235" spans="4:5">
      <c r="D235" s="30" t="s">
        <v>710</v>
      </c>
      <c r="E235" s="30" t="s">
        <v>711</v>
      </c>
    </row>
    <row r="236" spans="4:5">
      <c r="D236" s="30" t="s">
        <v>712</v>
      </c>
      <c r="E236" s="30" t="s">
        <v>713</v>
      </c>
    </row>
    <row r="237" spans="4:5">
      <c r="D237" s="30" t="s">
        <v>714</v>
      </c>
      <c r="E237" s="30" t="s">
        <v>715</v>
      </c>
    </row>
    <row r="238" spans="4:5">
      <c r="D238" s="30" t="s">
        <v>716</v>
      </c>
      <c r="E238" s="30" t="s">
        <v>717</v>
      </c>
    </row>
    <row r="239" spans="4:5">
      <c r="D239" s="30" t="s">
        <v>718</v>
      </c>
      <c r="E239" s="30" t="s">
        <v>719</v>
      </c>
    </row>
    <row r="240" spans="4:5">
      <c r="D240" s="30" t="s">
        <v>720</v>
      </c>
      <c r="E240" s="30" t="s">
        <v>721</v>
      </c>
    </row>
    <row r="241" spans="4:5">
      <c r="D241" s="30" t="s">
        <v>722</v>
      </c>
      <c r="E241" s="30" t="s">
        <v>723</v>
      </c>
    </row>
    <row r="242" spans="4:5">
      <c r="D242" s="30" t="s">
        <v>724</v>
      </c>
      <c r="E242" s="30" t="s">
        <v>725</v>
      </c>
    </row>
    <row r="243" spans="4:5">
      <c r="D243" s="30" t="s">
        <v>726</v>
      </c>
      <c r="E243" s="30" t="s">
        <v>727</v>
      </c>
    </row>
    <row r="244" spans="4:5">
      <c r="D244" s="30" t="s">
        <v>728</v>
      </c>
      <c r="E244" s="30" t="s">
        <v>729</v>
      </c>
    </row>
    <row r="245" spans="4:5">
      <c r="D245" s="30" t="s">
        <v>730</v>
      </c>
      <c r="E245" s="30" t="s">
        <v>731</v>
      </c>
    </row>
    <row r="246" spans="4:5">
      <c r="D246" s="30" t="s">
        <v>732</v>
      </c>
      <c r="E246" s="30" t="s">
        <v>733</v>
      </c>
    </row>
  </sheetData>
  <sheetProtection password="CF35" sheet="1"/>
  <phoneticPr fontId="23" type="noConversion"/>
  <pageMargins left="0.75" right="0.75" top="1" bottom="1" header="0.5" footer="0.5"/>
  <pageSetup paperSize="9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35</vt:i4>
      </vt:variant>
    </vt:vector>
  </HeadingPairs>
  <TitlesOfParts>
    <vt:vector size="43" baseType="lpstr">
      <vt:lpstr>cover</vt:lpstr>
      <vt:lpstr>1-SB</vt:lpstr>
      <vt:lpstr>2-OD</vt:lpstr>
      <vt:lpstr>3-OPP</vt:lpstr>
      <vt:lpstr>4-OSK</vt:lpstr>
      <vt:lpstr>5-DI</vt:lpstr>
      <vt:lpstr>Danni</vt:lpstr>
      <vt:lpstr>nomenclature</vt:lpstr>
      <vt:lpstr>_bsType</vt:lpstr>
      <vt:lpstr>_country</vt:lpstr>
      <vt:lpstr>_Currencies</vt:lpstr>
      <vt:lpstr>_Deposits</vt:lpstr>
      <vt:lpstr>_instrument</vt:lpstr>
      <vt:lpstr>_Instrument_49_2</vt:lpstr>
      <vt:lpstr>_Instrument_Type_Group</vt:lpstr>
      <vt:lpstr>_SecurityType</vt:lpstr>
      <vt:lpstr>authorEmail</vt:lpstr>
      <vt:lpstr>authorName</vt:lpstr>
      <vt:lpstr>authorPhone</vt:lpstr>
      <vt:lpstr>authorPosition</vt:lpstr>
      <vt:lpstr>dfBulstat</vt:lpstr>
      <vt:lpstr>dfEmail</vt:lpstr>
      <vt:lpstr>dfName</vt:lpstr>
      <vt:lpstr>dfOfficialAddress</vt:lpstr>
      <vt:lpstr>dfPhone</vt:lpstr>
      <vt:lpstr>dfPostAddress</vt:lpstr>
      <vt:lpstr>dfRG</vt:lpstr>
      <vt:lpstr>EndDate</vt:lpstr>
      <vt:lpstr>'1-SB'!Print_Area</vt:lpstr>
      <vt:lpstr>'2-OD'!Print_Area</vt:lpstr>
      <vt:lpstr>'4-OSK'!Print_Area</vt:lpstr>
      <vt:lpstr>'5-DI'!Print_Area</vt:lpstr>
      <vt:lpstr>cover!Print_Area</vt:lpstr>
      <vt:lpstr>'1-SB'!Print_Titles</vt:lpstr>
      <vt:lpstr>'2-OD'!Print_Titles</vt:lpstr>
      <vt:lpstr>'3-OPP'!Print_Titles</vt:lpstr>
      <vt:lpstr>'4-OSK'!Print_Titles</vt:lpstr>
      <vt:lpstr>ReportedCompletionDate</vt:lpstr>
      <vt:lpstr>StartDate</vt:lpstr>
      <vt:lpstr>udBulstat</vt:lpstr>
      <vt:lpstr>udManager</vt:lpstr>
      <vt:lpstr>udName</vt:lpstr>
      <vt:lpstr>udRG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Blagoev</dc:creator>
  <cp:lastModifiedBy>Ivo Blagoev</cp:lastModifiedBy>
  <cp:lastPrinted>2020-06-25T11:32:39Z</cp:lastPrinted>
  <dcterms:created xsi:type="dcterms:W3CDTF">2004-03-04T10:58:58Z</dcterms:created>
  <dcterms:modified xsi:type="dcterms:W3CDTF">2023-07-12T09:45:06Z</dcterms:modified>
</cp:coreProperties>
</file>