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9636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/>
</workbook>
</file>

<file path=xl/calcChain.xml><?xml version="1.0" encoding="utf-8"?>
<calcChain xmlns="http://schemas.openxmlformats.org/spreadsheetml/2006/main">
  <c r="C29" i="4"/>
  <c r="G170" i="10"/>
  <c r="G169"/>
  <c r="G171"/>
  <c r="G172"/>
  <c r="G173"/>
  <c r="G174"/>
  <c r="G175"/>
  <c r="G176"/>
  <c r="G177"/>
  <c r="A169"/>
  <c r="B169"/>
  <c r="C169"/>
  <c r="A170"/>
  <c r="B170"/>
  <c r="C170"/>
  <c r="A4" i="2"/>
  <c r="A4" i="25"/>
  <c r="A4" i="3"/>
  <c r="A4" i="4"/>
  <c r="A3" i="1"/>
  <c r="A4"/>
  <c r="A174" i="10"/>
  <c r="B174"/>
  <c r="C174"/>
  <c r="A175"/>
  <c r="B175"/>
  <c r="C175"/>
  <c r="A176"/>
  <c r="B176"/>
  <c r="C176"/>
  <c r="A177"/>
  <c r="B177"/>
  <c r="C177"/>
  <c r="G28" i="1"/>
  <c r="G57" i="10" s="1"/>
  <c r="G161"/>
  <c r="G162"/>
  <c r="G163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G191" i="10"/>
  <c r="G192"/>
  <c r="G195"/>
  <c r="G196"/>
  <c r="G197"/>
  <c r="G204"/>
  <c r="G205"/>
  <c r="G206"/>
  <c r="G207"/>
  <c r="G208"/>
  <c r="G209"/>
  <c r="G210"/>
  <c r="G211"/>
  <c r="G212"/>
  <c r="G213"/>
  <c r="G190"/>
  <c r="G187"/>
  <c r="G199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1"/>
  <c r="G22"/>
  <c r="G23"/>
  <c r="G24"/>
  <c r="G25"/>
  <c r="G26"/>
  <c r="G27"/>
  <c r="G28"/>
  <c r="G29"/>
  <c r="G31"/>
  <c r="G32"/>
  <c r="G33"/>
  <c r="G34"/>
  <c r="G35"/>
  <c r="G37"/>
  <c r="G3"/>
  <c r="G183"/>
  <c r="G180"/>
  <c r="G181"/>
  <c r="G182"/>
  <c r="D30" i="3"/>
  <c r="E30"/>
  <c r="F30"/>
  <c r="G30"/>
  <c r="H30"/>
  <c r="C30"/>
  <c r="I30" s="1"/>
  <c r="G153" i="10" s="1"/>
  <c r="D27" i="3"/>
  <c r="E27"/>
  <c r="F27"/>
  <c r="G27"/>
  <c r="H27"/>
  <c r="C27"/>
  <c r="I27" s="1"/>
  <c r="G150" i="10" s="1"/>
  <c r="H23" i="1"/>
  <c r="G23"/>
  <c r="G24" s="1"/>
  <c r="H22" i="3"/>
  <c r="G22"/>
  <c r="I22" s="1"/>
  <c r="G145" i="10" s="1"/>
  <c r="H14" i="3"/>
  <c r="G14"/>
  <c r="F14"/>
  <c r="E14"/>
  <c r="E18" s="1"/>
  <c r="E34" s="1"/>
  <c r="E36" s="1"/>
  <c r="D14"/>
  <c r="D18" s="1"/>
  <c r="C14"/>
  <c r="D23"/>
  <c r="E23"/>
  <c r="F23"/>
  <c r="G23"/>
  <c r="H23"/>
  <c r="C23"/>
  <c r="I23" s="1"/>
  <c r="G146" i="10" s="1"/>
  <c r="D19" i="3"/>
  <c r="E19"/>
  <c r="F19"/>
  <c r="G19"/>
  <c r="H19"/>
  <c r="C19"/>
  <c r="I19" s="1"/>
  <c r="G142" i="10" s="1"/>
  <c r="D15" i="3"/>
  <c r="E15"/>
  <c r="F15"/>
  <c r="G15"/>
  <c r="H15"/>
  <c r="C15"/>
  <c r="I16"/>
  <c r="G139" i="10" s="1"/>
  <c r="I17" i="3"/>
  <c r="G140" i="10"/>
  <c r="I20" i="3"/>
  <c r="G143" i="10"/>
  <c r="I21" i="3"/>
  <c r="G144" i="10"/>
  <c r="I24" i="3"/>
  <c r="G147" i="10" s="1"/>
  <c r="I25" i="3"/>
  <c r="G148" i="10"/>
  <c r="I26" i="3"/>
  <c r="G149" i="10"/>
  <c r="I28" i="3"/>
  <c r="G151" i="10"/>
  <c r="I29" i="3"/>
  <c r="G152" i="10" s="1"/>
  <c r="I31" i="3"/>
  <c r="G154" i="10"/>
  <c r="I32" i="3"/>
  <c r="G155" i="10"/>
  <c r="I33" i="3"/>
  <c r="G156" i="10"/>
  <c r="I35" i="3"/>
  <c r="G158" i="10" s="1"/>
  <c r="I13" i="3"/>
  <c r="G136" i="10"/>
  <c r="D36" i="4"/>
  <c r="F36"/>
  <c r="G36"/>
  <c r="C36"/>
  <c r="H32"/>
  <c r="H33"/>
  <c r="H34"/>
  <c r="H35"/>
  <c r="H31"/>
  <c r="H36"/>
  <c r="E32"/>
  <c r="G127" i="10"/>
  <c r="E33" i="4"/>
  <c r="E34"/>
  <c r="G129" i="10"/>
  <c r="E35" i="4"/>
  <c r="G130" i="10" s="1"/>
  <c r="E31" i="4"/>
  <c r="E36" s="1"/>
  <c r="H22"/>
  <c r="H23"/>
  <c r="H24"/>
  <c r="H25"/>
  <c r="H26"/>
  <c r="H27"/>
  <c r="H28"/>
  <c r="H21"/>
  <c r="E22"/>
  <c r="G117" i="10" s="1"/>
  <c r="E23" i="4"/>
  <c r="G118" i="10"/>
  <c r="E24" i="4"/>
  <c r="G119" i="10" s="1"/>
  <c r="E25" i="4"/>
  <c r="G120" i="10" s="1"/>
  <c r="E26" i="4"/>
  <c r="G121" i="10" s="1"/>
  <c r="E27" i="4"/>
  <c r="G122" i="10"/>
  <c r="E28" i="4"/>
  <c r="G123" i="10" s="1"/>
  <c r="E21" i="4"/>
  <c r="G116" i="10" s="1"/>
  <c r="H14" i="4"/>
  <c r="H15"/>
  <c r="H16"/>
  <c r="H17"/>
  <c r="H18"/>
  <c r="H13"/>
  <c r="E14"/>
  <c r="G109" i="10" s="1"/>
  <c r="E15" i="4"/>
  <c r="G110" i="10" s="1"/>
  <c r="E16" i="4"/>
  <c r="G111" i="10"/>
  <c r="E17" i="4"/>
  <c r="G112" i="10" s="1"/>
  <c r="E18" i="4"/>
  <c r="G113" i="10" s="1"/>
  <c r="E13" i="4"/>
  <c r="G108" i="10" s="1"/>
  <c r="G29" i="4"/>
  <c r="F29"/>
  <c r="F37" s="1"/>
  <c r="D29"/>
  <c r="G19"/>
  <c r="F19"/>
  <c r="H19" s="1"/>
  <c r="H37" s="1"/>
  <c r="H39" s="1"/>
  <c r="D19"/>
  <c r="D37" s="1"/>
  <c r="C19"/>
  <c r="C37" s="1"/>
  <c r="E19"/>
  <c r="H18" i="2"/>
  <c r="H26" s="1"/>
  <c r="G18"/>
  <c r="G99" i="10"/>
  <c r="D25" i="2"/>
  <c r="C25"/>
  <c r="G85" i="10" s="1"/>
  <c r="D18" i="2"/>
  <c r="C18"/>
  <c r="G78" i="10" s="1"/>
  <c r="H28" i="1"/>
  <c r="H40"/>
  <c r="H18"/>
  <c r="G18"/>
  <c r="G48" i="10" s="1"/>
  <c r="H16" i="1"/>
  <c r="H24" s="1"/>
  <c r="H47" s="1"/>
  <c r="G16"/>
  <c r="G46" i="10"/>
  <c r="D43" i="1"/>
  <c r="C43"/>
  <c r="D27"/>
  <c r="D37" s="1"/>
  <c r="D45" s="1"/>
  <c r="D47" s="1"/>
  <c r="C27"/>
  <c r="C37"/>
  <c r="G30" i="10"/>
  <c r="D25" i="1"/>
  <c r="C25"/>
  <c r="G18" i="10" s="1"/>
  <c r="D12" i="1"/>
  <c r="D16"/>
  <c r="D18"/>
  <c r="C12"/>
  <c r="C16" s="1"/>
  <c r="A158" i="10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H5" i="3"/>
  <c r="G5" i="4"/>
  <c r="G4" i="2"/>
  <c r="G4" i="1"/>
  <c r="H7" i="3"/>
  <c r="H6"/>
  <c r="G7" i="4"/>
  <c r="G6"/>
  <c r="G6" i="2"/>
  <c r="G5"/>
  <c r="A3" i="3"/>
  <c r="A3" i="4"/>
  <c r="A3" i="2"/>
  <c r="G6" i="1"/>
  <c r="G5"/>
  <c r="G189" i="10"/>
  <c r="G5"/>
  <c r="H29" i="4"/>
  <c r="G40" i="1"/>
  <c r="G69" i="10" s="1"/>
  <c r="G114"/>
  <c r="I15" i="3"/>
  <c r="G138" i="10"/>
  <c r="G200"/>
  <c r="G203"/>
  <c r="G36"/>
  <c r="C18" i="3"/>
  <c r="C34" s="1"/>
  <c r="G186" i="10"/>
  <c r="G194"/>
  <c r="G53"/>
  <c r="G128"/>
  <c r="C45" i="1"/>
  <c r="G38" i="10"/>
  <c r="G188"/>
  <c r="G20"/>
  <c r="G37" i="4"/>
  <c r="D26" i="2"/>
  <c r="E29" i="4"/>
  <c r="G26" i="2"/>
  <c r="G102" i="10"/>
  <c r="C26" i="2"/>
  <c r="G86" i="10" s="1"/>
  <c r="G124"/>
  <c r="D27" i="2" l="1"/>
  <c r="D29" s="1"/>
  <c r="D30" s="1"/>
  <c r="H30"/>
  <c r="E37" i="4"/>
  <c r="G131" i="10"/>
  <c r="G193"/>
  <c r="G54"/>
  <c r="G47" i="1"/>
  <c r="G179" i="10"/>
  <c r="G201"/>
  <c r="G9"/>
  <c r="C18" i="1"/>
  <c r="H27" i="2"/>
  <c r="H29" s="1"/>
  <c r="G178" i="10"/>
  <c r="F18" i="3"/>
  <c r="F34" s="1"/>
  <c r="F36" s="1"/>
  <c r="G126" i="10"/>
  <c r="D34" i="3"/>
  <c r="D36" s="1"/>
  <c r="G202" i="10"/>
  <c r="G27" i="2"/>
  <c r="I14" i="3"/>
  <c r="G137" i="10" s="1"/>
  <c r="C27" i="2"/>
  <c r="H18" i="3"/>
  <c r="H34" s="1"/>
  <c r="H36" s="1"/>
  <c r="G18"/>
  <c r="G34" s="1"/>
  <c r="G36" s="1"/>
  <c r="C36"/>
  <c r="G184" i="10" l="1"/>
  <c r="G11"/>
  <c r="C47" i="1"/>
  <c r="G70" i="10"/>
  <c r="G132"/>
  <c r="E39" i="4"/>
  <c r="G198" i="10"/>
  <c r="I34" i="3"/>
  <c r="G157" i="10" s="1"/>
  <c r="I18" i="3"/>
  <c r="G141" i="10" s="1"/>
  <c r="G103"/>
  <c r="G29" i="2"/>
  <c r="G214" i="10"/>
  <c r="C29" i="2"/>
  <c r="G87" i="10"/>
  <c r="I36" i="3"/>
  <c r="G89" i="10" l="1"/>
  <c r="C30" i="2"/>
  <c r="G90" i="10" s="1"/>
  <c r="G39"/>
  <c r="G105"/>
  <c r="G30" i="2"/>
  <c r="G106" i="10" s="1"/>
  <c r="G134"/>
  <c r="G159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<sst xmlns="http://schemas.openxmlformats.org/spreadsheetml/2006/main" count="1975" uniqueCount="1360">
  <si>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</si>
  <si>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</si>
  <si>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</si>
  <si>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</si>
  <si>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</si>
  <si>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</si>
  <si>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</si>
  <si>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</si>
  <si>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</si>
  <si>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</si>
  <si>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</si>
  <si>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</si>
  <si>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</si>
  <si>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</si>
  <si>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</si>
  <si>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</si>
  <si>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</si>
  <si>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</si>
  <si>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</si>
  <si>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</si>
  <si>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</si>
  <si>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</si>
  <si>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</si>
  <si>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</si>
  <si>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</si>
  <si>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</si>
  <si>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</si>
  <si>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</si>
  <si>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</si>
  <si>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</si>
  <si>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</si>
  <si>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</si>
  <si>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</si>
  <si>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</si>
  <si>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</si>
  <si>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</si>
  <si>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</si>
  <si>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</si>
  <si>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</si>
  <si>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</si>
  <si>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</si>
  <si>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</si>
  <si>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</si>
  <si>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</si>
  <si>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</si>
  <si>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</si>
  <si>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</si>
  <si>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</si>
  <si>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</si>
  <si>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</si>
  <si>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</si>
  <si>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</si>
  <si>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</si>
  <si>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</si>
  <si>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</si>
  <si>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</si>
  <si>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</si>
  <si>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</si>
  <si>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</si>
  <si>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</si>
  <si>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</si>
  <si>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</si>
  <si>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</si>
  <si>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</si>
  <si>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</si>
  <si>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</si>
  <si>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</si>
  <si>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</si>
  <si>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</si>
  <si>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</si>
  <si>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</si>
  <si>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</si>
  <si>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</si>
  <si>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</si>
  <si>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</si>
  <si>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</si>
  <si>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</si>
  <si>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</si>
  <si>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</si>
  <si>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</si>
  <si>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</si>
  <si>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</si>
  <si>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</si>
  <si>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</si>
  <si>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</si>
  <si>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</si>
  <si>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</si>
  <si>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</si>
  <si>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</si>
  <si>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</si>
  <si>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</si>
  <si>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</si>
  <si>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</si>
  <si>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</si>
  <si>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</si>
  <si>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</si>
  <si>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</si>
  <si>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</si>
  <si>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</si>
  <si>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</si>
  <si>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</si>
  <si>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</si>
  <si>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</si>
  <si>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</si>
  <si>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</si>
  <si>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</si>
  <si>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</si>
  <si>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</si>
  <si>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</si>
  <si>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</si>
  <si>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</si>
  <si>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</si>
  <si>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</si>
  <si>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</si>
  <si>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</si>
  <si>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</si>
  <si>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</si>
  <si>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</si>
  <si>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</si>
  <si>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</si>
  <si>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</si>
  <si>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</si>
  <si>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</si>
  <si>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</si>
  <si>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</si>
  <si>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</si>
  <si>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</si>
  <si>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</si>
  <si>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</si>
  <si>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</si>
  <si>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</si>
  <si>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</si>
  <si>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</si>
  <si>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</si>
  <si>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</si>
  <si>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</si>
  <si>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</si>
  <si>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</si>
  <si>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</si>
  <si>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</si>
  <si>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</si>
  <si>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</si>
  <si>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</si>
  <si>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</si>
  <si>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</si>
  <si>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</si>
  <si>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</si>
  <si>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</si>
  <si>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</si>
  <si>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</si>
  <si>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</si>
  <si>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</si>
  <si>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</si>
  <si>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</si>
  <si>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</si>
  <si>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</si>
  <si>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</si>
  <si>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</si>
  <si>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</si>
  <si>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</si>
  <si>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</si>
  <si>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</si>
  <si>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</si>
  <si>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</si>
  <si>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</si>
  <si>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</si>
  <si>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</si>
  <si>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</si>
  <si>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</si>
  <si>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</si>
  <si>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</si>
  <si>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</si>
  <si>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</si>
  <si>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</si>
  <si>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</si>
  <si>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</si>
  <si>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</si>
  <si>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</si>
  <si>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</si>
  <si>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</si>
  <si>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</si>
  <si>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</si>
  <si>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</si>
  <si>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</si>
  <si>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</si>
  <si>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</si>
  <si>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</si>
  <si>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</si>
  <si>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</si>
  <si>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</si>
  <si>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</si>
  <si>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</si>
  <si>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</si>
  <si>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</si>
  <si>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</si>
  <si>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</si>
  <si>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</si>
  <si>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</si>
  <si>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</si>
  <si>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</si>
  <si>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</si>
  <si>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</si>
  <si>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</si>
  <si>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</si>
  <si>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</si>
  <si>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</si>
  <si>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</si>
  <si>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</si>
  <si>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</si>
  <si>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</si>
  <si>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</si>
  <si>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</si>
  <si>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</si>
  <si>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</si>
  <si>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</si>
  <si>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</si>
  <si>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</si>
  <si>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</si>
  <si>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</si>
  <si>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</si>
  <si>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</si>
  <si>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</si>
  <si>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</si>
  <si>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</si>
  <si>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</si>
  <si>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</si>
  <si>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</si>
  <si>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</si>
  <si>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</si>
  <si>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</si>
  <si>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</si>
  <si>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</si>
  <si>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</si>
  <si>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</si>
  <si>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</si>
  <si>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</si>
  <si>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</si>
  <si>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</si>
  <si>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</si>
  <si>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</si>
  <si>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</si>
  <si>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</si>
  <si>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</si>
  <si>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</si>
  <si>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</si>
  <si>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</si>
  <si>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</si>
  <si>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</si>
  <si>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</si>
  <si>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</si>
  <si>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</si>
  <si>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</si>
  <si>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</si>
  <si>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</si>
  <si>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</si>
  <si>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</si>
  <si>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</si>
  <si>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</si>
  <si>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</si>
  <si>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</si>
  <si>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</si>
  <si>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</si>
  <si>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</si>
  <si>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</si>
  <si>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</si>
  <si>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</si>
  <si>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</si>
  <si>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</si>
  <si>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</si>
  <si>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</si>
  <si>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</si>
  <si>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</si>
  <si>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</si>
  <si>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</si>
  <si>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</si>
  <si>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</si>
  <si>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</si>
  <si>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</si>
  <si>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</si>
  <si>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</si>
  <si>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</si>
  <si>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</si>
  <si>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</si>
  <si>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</si>
  <si>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</si>
  <si>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</si>
  <si>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</si>
  <si>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</si>
  <si>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</si>
  <si>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</si>
  <si>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</si>
  <si>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</si>
  <si>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</si>
  <si>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</si>
  <si>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</si>
  <si>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</si>
  <si>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</si>
  <si>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</si>
  <si>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</si>
  <si>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</si>
  <si>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</si>
  <si>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</si>
  <si>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</si>
  <si>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</si>
  <si>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</si>
  <si>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</si>
  <si>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</si>
  <si>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</si>
  <si>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</si>
  <si>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</si>
  <si>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</si>
  <si>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</si>
  <si>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</si>
  <si>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</si>
  <si>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</si>
  <si>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</si>
  <si>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</si>
  <si>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</si>
  <si>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</si>
  <si>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</si>
  <si>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</si>
  <si>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</si>
  <si>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</si>
  <si>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</si>
  <si>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</si>
  <si>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</si>
  <si>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</si>
  <si>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</si>
  <si>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</si>
  <si>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</si>
  <si>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</si>
  <si>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</si>
  <si>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</si>
  <si>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</si>
  <si>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</si>
  <si>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</si>
  <si>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</si>
  <si>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</si>
  <si>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</si>
  <si>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</si>
  <si>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</si>
  <si>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</si>
  <si>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</si>
  <si>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</si>
  <si>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</si>
  <si>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</si>
  <si>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</si>
  <si>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</si>
  <si>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</si>
  <si>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</si>
  <si>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</si>
  <si>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</si>
  <si>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</si>
  <si>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</si>
  <si>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</si>
  <si>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</si>
  <si>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</si>
  <si>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</si>
  <si>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</si>
  <si>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</si>
  <si>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</si>
  <si>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</si>
  <si>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</si>
  <si>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</si>
  <si>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</si>
  <si>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</si>
  <si>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</si>
  <si>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</si>
  <si>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</si>
  <si>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</si>
  <si>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</si>
  <si>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</si>
  <si>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</si>
  <si>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</si>
  <si>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</si>
  <si>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</si>
  <si>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</si>
  <si>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</si>
  <si>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</si>
  <si>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</si>
  <si>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</si>
  <si>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</si>
  <si>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</si>
  <si>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</si>
  <si>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</si>
  <si>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</si>
  <si>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</si>
  <si>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</si>
  <si>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</si>
  <si>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</si>
  <si>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</si>
  <si>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</si>
  <si>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</si>
  <si>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</si>
  <si>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</si>
  <si>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</si>
  <si>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</si>
  <si>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</si>
  <si>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</si>
  <si>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</si>
  <si>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</si>
  <si>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</si>
  <si>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</si>
  <si>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</si>
  <si>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</si>
  <si>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</si>
  <si>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</si>
  <si>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</si>
  <si>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</si>
  <si>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</si>
  <si>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</si>
  <si>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</si>
  <si>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</si>
  <si>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</si>
  <si>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</si>
  <si>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</si>
  <si>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</si>
  <si>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</si>
  <si>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</si>
  <si>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</si>
  <si>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</si>
  <si>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</si>
  <si>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</si>
  <si>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</si>
  <si>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</si>
  <si>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</si>
  <si>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</si>
  <si>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</si>
  <si>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</si>
  <si>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</si>
  <si>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</si>
  <si>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</si>
  <si>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</si>
  <si>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</si>
  <si>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</si>
  <si>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</si>
  <si>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</si>
  <si>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</si>
  <si>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</si>
  <si>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</si>
  <si>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</si>
  <si>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</si>
  <si>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</si>
  <si>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</si>
  <si>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</si>
  <si>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</si>
  <si>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</si>
  <si>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</si>
  <si>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</si>
  <si>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</si>
  <si>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</si>
  <si>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</si>
  <si>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</si>
  <si>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</si>
  <si>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</si>
  <si>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</si>
  <si>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</si>
  <si>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</si>
  <si>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</si>
  <si>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</si>
  <si>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</si>
  <si>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</si>
  <si>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</si>
  <si>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</si>
  <si>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</si>
  <si>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</si>
  <si>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</si>
  <si>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</si>
  <si>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</si>
  <si>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</si>
  <si>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</si>
  <si>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</si>
  <si>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</si>
  <si>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</si>
  <si>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</si>
  <si>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</si>
  <si>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</si>
  <si>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</si>
  <si>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</si>
  <si>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</si>
  <si>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</si>
  <si>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</si>
  <si>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</si>
  <si>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</si>
  <si>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</si>
  <si>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</si>
  <si>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</si>
  <si>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</si>
  <si>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</si>
  <si>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</si>
  <si>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</si>
  <si>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</si>
  <si>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</si>
  <si>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</si>
  <si>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</si>
  <si>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</si>
  <si>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</si>
  <si>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</si>
  <si>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</si>
  <si>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</si>
  <si>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</si>
  <si>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</si>
  <si>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</si>
  <si>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</si>
  <si>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</si>
  <si>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</si>
  <si>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</si>
  <si>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</si>
  <si>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</si>
  <si>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</si>
  <si>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</si>
  <si>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</si>
  <si>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</si>
  <si>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</si>
  <si>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</si>
  <si>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</si>
  <si>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</si>
  <si>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</si>
  <si>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</si>
  <si>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</si>
  <si>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</si>
  <si>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</si>
  <si>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</si>
  <si>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</si>
  <si>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</si>
  <si>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</si>
  <si>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</si>
  <si>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</si>
  <si>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</si>
  <si>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</si>
  <si>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</si>
  <si>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</si>
  <si>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</si>
  <si>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</si>
  <si>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</si>
  <si>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</si>
  <si>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</si>
  <si>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</si>
  <si>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</si>
  <si>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</si>
  <si>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</si>
  <si>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</si>
  <si>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</si>
  <si>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</si>
  <si>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</si>
  <si>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</si>
  <si>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</si>
  <si>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</si>
  <si>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</si>
  <si>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</si>
  <si>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</si>
  <si>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</si>
  <si>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</si>
  <si>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</si>
  <si>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</si>
  <si>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</si>
  <si>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</si>
  <si>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</si>
  <si>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</si>
  <si>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</si>
  <si>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</si>
  <si>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</si>
  <si>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</si>
  <si>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</si>
  <si>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</si>
  <si>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</si>
  <si>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</si>
  <si>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</si>
  <si>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</si>
  <si>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</si>
  <si>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</si>
  <si>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</si>
  <si>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</si>
  <si>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</si>
  <si>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</si>
  <si>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</si>
  <si>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</si>
  <si>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</si>
  <si>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</si>
  <si>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</si>
  <si>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</si>
  <si>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</si>
  <si>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</si>
  <si>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</si>
  <si>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</si>
  <si>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</si>
  <si>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</si>
  <si>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</si>
  <si>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</si>
  <si>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</si>
  <si>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</si>
  <si>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</si>
  <si>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</si>
  <si>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</si>
  <si>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</si>
  <si>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</si>
  <si>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</si>
  <si>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</si>
  <si>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</si>
  <si>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</si>
  <si>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</si>
  <si>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</si>
  <si>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</si>
  <si>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</si>
  <si>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</si>
  <si>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</si>
  <si>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</si>
  <si>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</si>
  <si>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</si>
  <si>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</si>
  <si>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</si>
  <si>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</si>
  <si>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</si>
  <si>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</si>
  <si>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</si>
  <si>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</si>
  <si>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</si>
  <si>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</si>
  <si>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</si>
  <si>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</si>
  <si>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</si>
  <si>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</si>
  <si>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</si>
  <si>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</si>
  <si>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</si>
  <si>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</si>
  <si>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</si>
  <si>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</si>
  <si>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</si>
  <si>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</si>
  <si>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</si>
  <si>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</si>
  <si>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</si>
  <si>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</si>
  <si>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</si>
  <si>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</si>
  <si>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</si>
  <si>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</si>
  <si>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</si>
  <si>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</si>
  <si>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</si>
  <si>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</si>
  <si>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</si>
  <si>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</si>
  <si>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</si>
  <si>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</si>
  <si>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</si>
  <si>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</si>
  <si>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</si>
  <si>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</si>
  <si>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</si>
  <si>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</si>
  <si>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</si>
  <si>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</si>
  <si>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</si>
  <si>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</si>
  <si>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</si>
  <si>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</si>
  <si>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</si>
  <si>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</si>
  <si>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</si>
  <si>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</si>
  <si>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</si>
  <si>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</si>
  <si>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</si>
  <si>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</si>
  <si>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</si>
  <si>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</si>
  <si>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</si>
  <si>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</si>
  <si>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</si>
  <si>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</si>
  <si>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</si>
  <si>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</si>
  <si>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</si>
  <si>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</si>
  <si>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</si>
  <si>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</si>
  <si>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</si>
  <si>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</si>
  <si>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</si>
  <si>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</si>
  <si>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</si>
  <si>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</si>
  <si>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</si>
  <si>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</si>
  <si>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</si>
  <si>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</si>
  <si>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</si>
  <si>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</si>
  <si>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</si>
  <si>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</si>
  <si>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</si>
  <si>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</si>
  <si>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</si>
  <si>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</si>
  <si>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</si>
  <si>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</si>
  <si>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</si>
  <si>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</si>
  <si>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</si>
  <si>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</si>
  <si>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</si>
  <si>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</si>
  <si>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</si>
  <si>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</si>
  <si>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</si>
  <si>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</si>
  <si>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</si>
  <si>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</si>
  <si>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</si>
  <si>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</si>
  <si>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</si>
  <si>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</si>
  <si>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</si>
  <si>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</si>
  <si>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</si>
  <si>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</si>
  <si>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</si>
  <si>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</si>
  <si>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</si>
  <si>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</si>
  <si>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</si>
  <si>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</si>
  <si>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</si>
  <si>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</si>
  <si>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</si>
  <si>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</si>
  <si>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</si>
  <si>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</si>
  <si>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</si>
  <si>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</si>
  <si>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</si>
  <si>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</si>
  <si>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</si>
  <si>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</si>
  <si>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</si>
  <si>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</si>
  <si>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</si>
  <si>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</si>
  <si>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</si>
  <si>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</si>
  <si>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</si>
  <si>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</si>
  <si>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</si>
  <si>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</si>
  <si>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</si>
  <si>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</si>
  <si>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</si>
  <si>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</si>
  <si>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</si>
  <si>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</si>
  <si>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</si>
  <si>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</si>
  <si>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</si>
  <si>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</si>
  <si>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</si>
  <si>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</si>
  <si>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</si>
  <si>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</si>
  <si>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</si>
  <si>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</si>
  <si>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</si>
  <si>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</si>
  <si>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</si>
  <si>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</si>
  <si>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</si>
  <si>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</si>
  <si>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</si>
  <si>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</si>
  <si>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</si>
  <si>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</si>
  <si>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</si>
  <si>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</si>
  <si>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</si>
  <si>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</si>
  <si>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</si>
  <si>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</si>
  <si>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</si>
  <si>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</si>
  <si>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</si>
  <si>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</si>
  <si>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</si>
  <si>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</si>
  <si>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</si>
  <si>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</si>
  <si>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</si>
  <si>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</si>
  <si>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</si>
  <si>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</si>
  <si>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</si>
  <si>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</si>
  <si>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</si>
  <si>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</si>
  <si>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</si>
  <si>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</si>
  <si>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</si>
  <si>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</si>
  <si>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</si>
  <si>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</si>
  <si>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</si>
  <si>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</si>
  <si>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</si>
  <si>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</si>
  <si>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</si>
  <si>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</si>
  <si>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</si>
  <si>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</si>
  <si>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</si>
  <si>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</si>
  <si>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</si>
  <si>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</si>
  <si>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</si>
  <si>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</si>
  <si>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</si>
  <si>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</si>
  <si>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</si>
  <si>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</si>
  <si>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</si>
  <si>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</si>
  <si>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</si>
  <si>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</si>
  <si>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</si>
  <si>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</si>
  <si>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</si>
  <si>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</si>
  <si>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</si>
  <si>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</si>
  <si>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</si>
  <si>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</si>
  <si>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</si>
  <si>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</si>
  <si>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</si>
  <si>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</si>
  <si>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</si>
  <si>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</si>
  <si>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</si>
  <si>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</si>
  <si>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</si>
  <si>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</si>
  <si>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</si>
  <si>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</si>
  <si>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</si>
  <si>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</si>
  <si>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</si>
  <si>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</si>
  <si>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</si>
  <si>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</si>
  <si>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</si>
  <si>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</si>
  <si>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</si>
  <si>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</si>
  <si>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</si>
  <si>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</si>
  <si>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</si>
  <si>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</si>
  <si>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</si>
  <si>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</si>
  <si>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</si>
  <si>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</si>
  <si>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</si>
  <si>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</si>
  <si>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</si>
  <si>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</si>
  <si>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</si>
  <si>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</si>
  <si>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</si>
  <si>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</si>
  <si>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</si>
  <si>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</si>
  <si>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</si>
  <si>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</si>
  <si>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</si>
  <si>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</si>
  <si>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</si>
  <si>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</si>
  <si>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</si>
  <si>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</si>
  <si>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</si>
  <si>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</si>
  <si>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</si>
  <si>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</si>
  <si>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</si>
  <si>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</si>
  <si>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</si>
  <si>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</si>
  <si>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</si>
  <si>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</si>
  <si>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</si>
  <si>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</si>
  <si>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</si>
  <si>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</si>
  <si>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</si>
  <si>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</si>
  <si>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</si>
  <si>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</si>
  <si>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</si>
  <si>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</si>
  <si>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</si>
  <si>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</si>
  <si>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</si>
  <si>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</si>
  <si>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</si>
  <si>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</si>
  <si>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</si>
  <si>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</si>
  <si>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</si>
  <si>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</si>
  <si>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</si>
  <si>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</si>
  <si>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</si>
  <si>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</si>
  <si>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</si>
  <si>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</si>
  <si>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</si>
  <si>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</si>
  <si>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</si>
  <si>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</si>
  <si>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</si>
  <si>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</si>
  <si>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</si>
  <si>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</si>
  <si>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</si>
  <si>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</si>
  <si>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</si>
  <si>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</si>
  <si>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</si>
  <si>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</si>
  <si>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</si>
  <si>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</si>
  <si>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</si>
  <si>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</si>
  <si>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</si>
  <si>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</si>
  <si>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</si>
  <si>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</si>
  <si>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</si>
  <si>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</si>
  <si>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</si>
  <si>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</si>
  <si>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</si>
  <si>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</si>
  <si>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</si>
  <si>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</si>
  <si>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</si>
  <si>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</si>
  <si>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</si>
  <si>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</si>
  <si>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</si>
  <si>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</si>
  <si>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</si>
  <si>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</si>
  <si>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</si>
  <si>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</si>
  <si>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</si>
  <si>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</si>
  <si>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</si>
  <si>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</si>
  <si>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</si>
  <si>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</si>
  <si>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</si>
  <si>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</si>
  <si>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</si>
  <si>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</si>
  <si>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</si>
  <si>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</si>
  <si>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</si>
  <si>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</si>
  <si>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</si>
  <si>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</si>
  <si>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</si>
  <si>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</si>
  <si>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</si>
  <si>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</si>
  <si>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</si>
  <si>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</si>
  <si>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</si>
  <si>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</si>
  <si>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</si>
  <si>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</si>
  <si>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</si>
  <si>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</si>
  <si>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</si>
  <si>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</si>
  <si>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</si>
  <si>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</si>
  <si>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</si>
  <si>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</si>
  <si>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</si>
  <si>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</si>
  <si>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</si>
  <si>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</si>
  <si>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</si>
  <si>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</si>
  <si>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</si>
  <si>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</si>
  <si>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</si>
  <si>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</si>
  <si>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</si>
  <si>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</si>
  <si>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</si>
  <si>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</si>
  <si>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</si>
  <si>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</si>
  <si>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</si>
  <si>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</si>
  <si>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</si>
  <si>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</si>
  <si>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</si>
  <si>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</si>
  <si>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</si>
  <si>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</si>
  <si>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</si>
  <si>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</si>
  <si>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</si>
  <si>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</si>
  <si>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</si>
  <si>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</si>
  <si>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</si>
  <si>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</si>
  <si>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</si>
  <si>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</si>
  <si>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</si>
  <si>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</si>
  <si>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</si>
  <si>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</si>
  <si>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</si>
  <si>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</si>
  <si>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</si>
  <si>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</si>
  <si>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</si>
  <si>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</si>
  <si>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</si>
  <si>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</si>
  <si>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</si>
  <si>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</si>
  <si>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</si>
  <si>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</si>
  <si>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</si>
  <si>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</si>
  <si>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</si>
  <si>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</si>
  <si>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</si>
  <si>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</si>
  <si>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</si>
  <si>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</si>
  <si>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</si>
  <si>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</si>
  <si>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</si>
  <si>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</si>
  <si>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</si>
  <si>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</si>
  <si>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</si>
  <si>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</si>
  <si>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</si>
  <si>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</si>
  <si>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</si>
  <si>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</si>
  <si>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</si>
  <si>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</si>
  <si>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</si>
  <si>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</si>
  <si>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</si>
  <si>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</si>
  <si>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</si>
  <si>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</si>
  <si>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</si>
  <si>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</si>
  <si>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</si>
  <si>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</si>
  <si>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</si>
  <si>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</si>
  <si>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</si>
  <si>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</si>
  <si>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</si>
  <si>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</si>
  <si>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</si>
  <si>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</si>
  <si>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</si>
  <si>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</si>
  <si>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</si>
  <si>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</si>
  <si>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</si>
  <si>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</si>
  <si>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</si>
  <si>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</si>
  <si>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</si>
  <si>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</si>
  <si>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</si>
  <si>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</si>
  <si>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</si>
  <si>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</si>
  <si>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</si>
  <si>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</si>
  <si>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</si>
  <si>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</si>
  <si>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</si>
  <si>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</si>
  <si>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</si>
  <si>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</si>
  <si>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</si>
  <si>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</si>
  <si>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</si>
  <si>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</si>
  <si>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</si>
  <si>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</si>
  <si>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</si>
  <si>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</si>
  <si>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</si>
  <si>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</si>
  <si>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</si>
  <si>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</si>
  <si>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</si>
  <si>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</si>
  <si>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</si>
  <si>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</si>
  <si>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</si>
  <si>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</si>
  <si>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</si>
  <si>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</si>
  <si>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</si>
  <si>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</si>
  <si>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</si>
  <si>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</si>
  <si>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</si>
  <si>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</si>
  <si>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</si>
  <si>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</si>
  <si>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</si>
  <si>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</si>
  <si>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</si>
  <si>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</si>
  <si>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</si>
  <si>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</si>
  <si>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</si>
  <si>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</si>
  <si>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</si>
  <si>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</si>
  <si>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</si>
  <si>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</si>
  <si>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</si>
  <si>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</si>
  <si>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</si>
  <si>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</si>
  <si>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</si>
  <si>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</si>
  <si>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</si>
  <si>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</si>
  <si>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</si>
  <si>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</si>
  <si>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</si>
  <si>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</si>
  <si>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</si>
  <si>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</si>
  <si>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</si>
  <si>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</si>
  <si>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</si>
  <si>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</si>
  <si>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</si>
  <si>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</si>
  <si>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</si>
  <si>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</si>
  <si>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</si>
  <si>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</si>
  <si>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</si>
  <si>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</si>
  <si>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</si>
  <si>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</si>
  <si>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</si>
  <si>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</si>
  <si>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</si>
  <si>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</si>
  <si>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</si>
  <si>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</si>
  <si>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</si>
  <si>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</si>
  <si>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</si>
  <si>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</si>
  <si>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</si>
  <si>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</si>
  <si>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</si>
  <si>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</si>
  <si>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</si>
  <si>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</si>
  <si>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</si>
  <si>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</si>
  <si>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</si>
  <si>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</si>
  <si>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</si>
  <si>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</si>
  <si>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</si>
  <si>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</si>
  <si>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</si>
  <si>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</si>
  <si>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</si>
  <si>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</si>
  <si>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</si>
  <si>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</si>
  <si>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</si>
  <si>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</si>
  <si>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</si>
  <si>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</si>
  <si>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</si>
  <si>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</si>
  <si>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</si>
  <si>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</si>
  <si>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</si>
  <si>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</si>
  <si>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</si>
  <si>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</si>
  <si>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</si>
  <si>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</si>
  <si>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</si>
  <si>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</si>
  <si>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</si>
  <si>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</si>
  <si>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</si>
  <si>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</si>
  <si>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</si>
  <si>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</si>
  <si>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</si>
  <si>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</si>
  <si>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</si>
  <si>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</si>
  <si>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</si>
  <si>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</si>
  <si>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</si>
  <si>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</si>
  <si>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</si>
  <si>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</si>
  <si>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</si>
  <si>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</si>
  <si>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</si>
  <si>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</si>
  <si>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</si>
  <si>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</si>
  <si>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</si>
  <si>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</si>
  <si>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</si>
  <si>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</si>
  <si>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</si>
  <si>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</si>
  <si>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</si>
  <si>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</si>
  <si>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</si>
  <si>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</si>
  <si>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</si>
  <si>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</si>
  <si>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</si>
  <si>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</si>
  <si>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</si>
  <si>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</si>
  <si>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</si>
  <si>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</si>
  <si>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</si>
  <si>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</si>
  <si>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</si>
  <si>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</si>
  <si>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</si>
  <si>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</si>
  <si>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</si>
  <si>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</si>
  <si>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</si>
  <si>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</si>
  <si>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</si>
  <si>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</si>
  <si>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</si>
  <si>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</si>
  <si>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</si>
  <si>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</si>
  <si>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</si>
  <si>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</si>
  <si>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</si>
  <si>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</si>
  <si>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</si>
  <si>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</si>
  <si>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</si>
  <si>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</si>
  <si>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</si>
  <si>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</si>
  <si>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</si>
  <si>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</si>
  <si>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</si>
  <si>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</si>
  <si>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</si>
  <si>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</si>
  <si>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</si>
  <si>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</si>
  <si>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</si>
  <si>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</si>
  <si>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</si>
  <si>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</si>
  <si>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</si>
  <si>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</si>
  <si>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</si>
  <si>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</si>
  <si>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</si>
  <si>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</si>
  <si>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</si>
  <si>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</si>
  <si>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</si>
  <si>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</si>
  <si>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</si>
  <si>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</si>
  <si>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</si>
  <si>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</si>
  <si>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</si>
  <si>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</si>
  <si>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</si>
  <si>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</si>
  <si>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</si>
  <si>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</si>
  <si>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</si>
  <si>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</si>
  <si>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</si>
  <si>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</si>
  <si>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</si>
  <si>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</si>
  <si>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</si>
  <si>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</si>
  <si>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</si>
  <si>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</si>
  <si>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</si>
  <si>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</si>
  <si>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</si>
  <si>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</si>
  <si>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</si>
  <si>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</si>
  <si>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</si>
  <si>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</si>
  <si>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</si>
  <si>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</si>
  <si>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</si>
  <si>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</si>
  <si>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</si>
  <si>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</si>
  <si>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</si>
  <si>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</si>
  <si>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</si>
  <si>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</si>
  <si>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</si>
  <si>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</si>
  <si>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</si>
  <si>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</si>
  <si>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</si>
  <si>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</si>
  <si>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АСТРА ГЛОБАЛ ЕКУИТИ</t>
  </si>
  <si>
    <t>05-1654</t>
  </si>
  <si>
    <t>177290752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</si>
  <si>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</si>
  <si>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</si>
  <si>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</si>
  <si>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</si>
  <si>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08-58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</si>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</sst>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>
  <numFmts count="10">
    <numFmt numFmtId="164" formatCode="_-* #,##0.00\ &quot;лв&quot;_-;\-* #,##0.00\ &quot;лв&quot;_-;_-* &quot;-&quot;??\ &quot;лв&quot;_-;_-@_-"/>
    <numFmt numFmtId="165" formatCode="_-* #,##0\ _€_-;\-* #,##0\ _€_-;_-* &quot;-&quot;\ _€_-;_-@_-"/>
    <numFmt numFmtId="166" formatCode="_-* #,##0.00\ _€_-;\-* #,##0.00\ _€_-;_-* &quot;-&quot;??\ _€_-;_-@_-"/>
    <numFmt numFmtId="167" formatCode="_-* #,##0\ &quot;€&quot;_-;\-* #,##0\ &quot;€&quot;_-;_-* &quot;-&quot;\ &quot;€&quot;_-;_-@_-"/>
    <numFmt numFmtId="168" formatCode="_-* #,##0.00\ &quot;€&quot;_-;\-* #,##0.00\ &quot;€&quot;_-;_-* &quot;-&quot;??\ &quot;€&quot;_-;_-@_-"/>
    <numFmt numFmtId="169" formatCode="dd/mm/yyyy;@"/>
    <numFmt numFmtId="170" formatCode="#,##0.0000"/>
    <numFmt numFmtId="172" formatCode="dd/m/yyyy\ &quot;г.&quot;;@"/>
    <numFmt numFmtId="174" formatCode="#,##0.0000\ &quot;лв.&quot;"/>
    <numFmt numFmtId="175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6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64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72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172" fontId="4" fillId="0" borderId="0" xfId="218" applyNumberFormat="1" applyFont="1" applyAlignment="1" applyProtection="1">
      <alignment horizontal="left" vertical="center"/>
    </xf>
    <xf numFmtId="172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69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69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69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69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69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69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69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69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172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172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64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175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70" fontId="15" fillId="51" borderId="1" xfId="0" applyNumberFormat="1" applyFont="1" applyFill="1" applyBorder="1" applyAlignment="1" applyProtection="1">
      <alignment horizontal="right"/>
      <protection locked="0"/>
    </xf>
    <xf numFmtId="174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70" fontId="15" fillId="46" borderId="1" xfId="0" applyNumberFormat="1" applyFont="1" applyFill="1" applyBorder="1" applyAlignment="1" applyProtection="1">
      <alignment horizontal="right"/>
      <protection locked="0"/>
    </xf>
    <xf numFmtId="174" fontId="15" fillId="46" borderId="1" xfId="0" applyNumberFormat="1" applyFont="1" applyFill="1" applyBorder="1" applyAlignment="1" applyProtection="1">
      <alignment horizontal="right"/>
      <protection locked="0"/>
    </xf>
    <xf numFmtId="175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20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2" fillId="0" borderId="21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164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6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1 4" xfId="6"/>
    <cellStyle name="20% - Accent2" xfId="7" builtinId="34" customBuiltin="1"/>
    <cellStyle name="20% - Accent2 2" xfId="8"/>
    <cellStyle name="20% - Accent2 2 2" xfId="9"/>
    <cellStyle name="20% - Accent2 2 3" xfId="10"/>
    <cellStyle name="20% - Accent2 3" xfId="11"/>
    <cellStyle name="20% - Accent2 4" xfId="12"/>
    <cellStyle name="20% - Accent3" xfId="13" builtinId="38" customBuiltin="1"/>
    <cellStyle name="20% - Accent3 2" xfId="14"/>
    <cellStyle name="20% - Accent3 2 2" xfId="15"/>
    <cellStyle name="20% - Accent3 2 3" xfId="16"/>
    <cellStyle name="20% - Accent3 3" xfId="17"/>
    <cellStyle name="20% - Accent3 4" xfId="18"/>
    <cellStyle name="20% - Accent4" xfId="19" builtinId="42" customBuiltin="1"/>
    <cellStyle name="20% - Accent4 2" xfId="20"/>
    <cellStyle name="20% - Accent4 2 2" xfId="21"/>
    <cellStyle name="20% - Accent4 2 3" xfId="22"/>
    <cellStyle name="20% - Accent4 3" xfId="23"/>
    <cellStyle name="20% - Accent4 4" xfId="24"/>
    <cellStyle name="20% - Accent5" xfId="25" builtinId="46" customBuiltin="1"/>
    <cellStyle name="20% - Accent5 2" xfId="26"/>
    <cellStyle name="20% - Accent5 2 2" xfId="27"/>
    <cellStyle name="20% - Accent5 2 3" xfId="28"/>
    <cellStyle name="20% - Accent5 3" xfId="29"/>
    <cellStyle name="20% - Accent5 4" xfId="30"/>
    <cellStyle name="20% - Accent6" xfId="31" builtinId="50" customBuiltin="1"/>
    <cellStyle name="20% - Accent6 2" xfId="32"/>
    <cellStyle name="20% - Accent6 2 2" xfId="33"/>
    <cellStyle name="20% - Accent6 2 3" xfId="34"/>
    <cellStyle name="20% - Accent6 3" xfId="35"/>
    <cellStyle name="20% - Accent6 4" xfId="36"/>
    <cellStyle name="40% - Accent1" xfId="37" builtinId="31" customBuiltin="1"/>
    <cellStyle name="40% - Accent1 2" xfId="38"/>
    <cellStyle name="40% - Accent1 2 2" xfId="39"/>
    <cellStyle name="40% - Accent1 2 3" xfId="40"/>
    <cellStyle name="40% - Accent1 3" xfId="41"/>
    <cellStyle name="40% - Accent1 4" xfId="42"/>
    <cellStyle name="40% - Accent2" xfId="43" builtinId="35" customBuiltin="1"/>
    <cellStyle name="40% - Accent2 2" xfId="44"/>
    <cellStyle name="40% - Accent2 2 2" xfId="45"/>
    <cellStyle name="40% - Accent2 2 3" xfId="46"/>
    <cellStyle name="40% - Accent2 3" xfId="47"/>
    <cellStyle name="40% - Accent2 4" xfId="48"/>
    <cellStyle name="40% - Accent3" xfId="49" builtinId="39" customBuiltin="1"/>
    <cellStyle name="40% - Accent3 2" xfId="50"/>
    <cellStyle name="40% - Accent3 2 2" xfId="51"/>
    <cellStyle name="40% - Accent3 2 3" xfId="52"/>
    <cellStyle name="40% - Accent3 3" xfId="53"/>
    <cellStyle name="40% - Accent3 4" xfId="54"/>
    <cellStyle name="40% - Accent4" xfId="55" builtinId="43" customBuiltin="1"/>
    <cellStyle name="40% - Accent4 2" xfId="56"/>
    <cellStyle name="40% - Accent4 2 2" xfId="57"/>
    <cellStyle name="40% - Accent4 2 3" xfId="58"/>
    <cellStyle name="40% - Accent4 3" xfId="59"/>
    <cellStyle name="40% - Accent4 4" xfId="60"/>
    <cellStyle name="40% - Accent5" xfId="61" builtinId="47" customBuiltin="1"/>
    <cellStyle name="40% - Accent5 2" xfId="62"/>
    <cellStyle name="40% - Accent5 2 2" xfId="63"/>
    <cellStyle name="40% - Accent5 2 3" xfId="64"/>
    <cellStyle name="40% - Accent5 3" xfId="65"/>
    <cellStyle name="40% - Accent5 4" xfId="66"/>
    <cellStyle name="40% - Accent6" xfId="67" builtinId="51" customBuiltin="1"/>
    <cellStyle name="40% - Accent6 2" xfId="68"/>
    <cellStyle name="40% - Accent6 2 2" xfId="69"/>
    <cellStyle name="40% - Accent6 2 3" xfId="70"/>
    <cellStyle name="40% - Accent6 3" xfId="71"/>
    <cellStyle name="40% - Accent6 4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/>
    <cellStyle name="Milliers_3A_NumeratorReport_Option1_040611" xfId="99"/>
    <cellStyle name="Monétaire [0]_3A_NumeratorReport_Option1_040611" xfId="100"/>
    <cellStyle name="Monétaire_3A_NumeratorReport_Option1_040611" xfId="101"/>
    <cellStyle name="Neutral" xfId="102" builtinId="28" customBuiltin="1"/>
    <cellStyle name="Normal" xfId="0" builtinId="0"/>
    <cellStyle name="Normal 10" xfId="103"/>
    <cellStyle name="Normal 10 2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4 2" xfId="112"/>
    <cellStyle name="Normal 15" xfId="113"/>
    <cellStyle name="Normal 15 2" xfId="114"/>
    <cellStyle name="Normal 16" xfId="115"/>
    <cellStyle name="Normal 17 2" xfId="116"/>
    <cellStyle name="Normal 18 2" xfId="117"/>
    <cellStyle name="Normal 2" xfId="118"/>
    <cellStyle name="Normal 2 10" xfId="119"/>
    <cellStyle name="Normal 2 2" xfId="120"/>
    <cellStyle name="Normal 2 2 2" xfId="121"/>
    <cellStyle name="Normal 2 3" xfId="122"/>
    <cellStyle name="Normal 2 3 2" xfId="123"/>
    <cellStyle name="Normal 2 4" xfId="124"/>
    <cellStyle name="Normal 2 4 2" xfId="125"/>
    <cellStyle name="Normal 2 5" xfId="126"/>
    <cellStyle name="Normal 2 5 2" xfId="127"/>
    <cellStyle name="Normal 2 6" xfId="128"/>
    <cellStyle name="Normal 2 6 2" xfId="129"/>
    <cellStyle name="Normal 2 7" xfId="130"/>
    <cellStyle name="Normal 2 7 2" xfId="131"/>
    <cellStyle name="Normal 2 8" xfId="132"/>
    <cellStyle name="Normal 2 8 2" xfId="133"/>
    <cellStyle name="Normal 2 9" xfId="134"/>
    <cellStyle name="Normal 2 9 2" xfId="135"/>
    <cellStyle name="Normal 3" xfId="136"/>
    <cellStyle name="Normal 3 10" xfId="137"/>
    <cellStyle name="Normal 3 2" xfId="138"/>
    <cellStyle name="Normal 3 2 2" xfId="139"/>
    <cellStyle name="Normal 3 3" xfId="140"/>
    <cellStyle name="Normal 3 3 2" xfId="141"/>
    <cellStyle name="Normal 3 4" xfId="142"/>
    <cellStyle name="Normal 3 4 2" xfId="143"/>
    <cellStyle name="Normal 3 5" xfId="144"/>
    <cellStyle name="Normal 3 5 2" xfId="145"/>
    <cellStyle name="Normal 3 6" xfId="146"/>
    <cellStyle name="Normal 3 6 2" xfId="147"/>
    <cellStyle name="Normal 3 7" xfId="148"/>
    <cellStyle name="Normal 3 7 2" xfId="149"/>
    <cellStyle name="Normal 3 8" xfId="150"/>
    <cellStyle name="Normal 3 8 2" xfId="151"/>
    <cellStyle name="Normal 3 9" xfId="152"/>
    <cellStyle name="Normal 3 9 2" xfId="153"/>
    <cellStyle name="Normal 4" xfId="154"/>
    <cellStyle name="Normal 4 2" xfId="155"/>
    <cellStyle name="Normal 4 3" xfId="156"/>
    <cellStyle name="Normal 4 4" xfId="157"/>
    <cellStyle name="Normal 4 5" xfId="158"/>
    <cellStyle name="Normal 4 6" xfId="159"/>
    <cellStyle name="Normal 4 7" xfId="160"/>
    <cellStyle name="Normal 4 8" xfId="161"/>
    <cellStyle name="Normal 4 9" xfId="162"/>
    <cellStyle name="Normal 5" xfId="163"/>
    <cellStyle name="Normal 5 2" xfId="164"/>
    <cellStyle name="Normal 5 2 2" xfId="165"/>
    <cellStyle name="Normal 5 3" xfId="166"/>
    <cellStyle name="Normal 5 3 2" xfId="167"/>
    <cellStyle name="Normal 5 4" xfId="168"/>
    <cellStyle name="Normal 5 4 2" xfId="169"/>
    <cellStyle name="Normal 5 5" xfId="170"/>
    <cellStyle name="Normal 5 5 2" xfId="171"/>
    <cellStyle name="Normal 5 6" xfId="172"/>
    <cellStyle name="Normal 5 6 2" xfId="173"/>
    <cellStyle name="Normal 5 7" xfId="174"/>
    <cellStyle name="Normal 5 7 2" xfId="175"/>
    <cellStyle name="Normal 5 8" xfId="176"/>
    <cellStyle name="Normal 5 8 2" xfId="177"/>
    <cellStyle name="Normal 5 9" xfId="178"/>
    <cellStyle name="Normal 6" xfId="179"/>
    <cellStyle name="Normal 6 2" xfId="180"/>
    <cellStyle name="Normal 6 2 2" xfId="181"/>
    <cellStyle name="Normal 6 3" xfId="182"/>
    <cellStyle name="Normal 6 3 2" xfId="183"/>
    <cellStyle name="Normal 6 4" xfId="184"/>
    <cellStyle name="Normal 6 4 2" xfId="185"/>
    <cellStyle name="Normal 6 5" xfId="186"/>
    <cellStyle name="Normal 6 5 2" xfId="187"/>
    <cellStyle name="Normal 6 6" xfId="188"/>
    <cellStyle name="Normal 6 6 2" xfId="189"/>
    <cellStyle name="Normal 6 7" xfId="190"/>
    <cellStyle name="Normal 6 7 2" xfId="191"/>
    <cellStyle name="Normal 6 8" xfId="192"/>
    <cellStyle name="Normal 6 8 2" xfId="193"/>
    <cellStyle name="Normal 6 9" xfId="194"/>
    <cellStyle name="Normal 7" xfId="195"/>
    <cellStyle name="Normal 7 2" xfId="196"/>
    <cellStyle name="Normal 7 2 2" xfId="197"/>
    <cellStyle name="Normal 7 3" xfId="198"/>
    <cellStyle name="Normal 7 3 2" xfId="199"/>
    <cellStyle name="Normal 7 4" xfId="200"/>
    <cellStyle name="Normal 7 4 2" xfId="201"/>
    <cellStyle name="Normal 7 5" xfId="202"/>
    <cellStyle name="Normal 7 5 2" xfId="203"/>
    <cellStyle name="Normal 7 6" xfId="204"/>
    <cellStyle name="Normal 7 6 2" xfId="205"/>
    <cellStyle name="Normal 7 7" xfId="206"/>
    <cellStyle name="Normal 7 7 2" xfId="207"/>
    <cellStyle name="Normal 7 8" xfId="208"/>
    <cellStyle name="Normal 7 8 2" xfId="209"/>
    <cellStyle name="Normal 7 9" xfId="210"/>
    <cellStyle name="Normal 8" xfId="211"/>
    <cellStyle name="Normal 8 2" xfId="212"/>
    <cellStyle name="Normal 9" xfId="213"/>
    <cellStyle name="Normal 9 2" xfId="214"/>
    <cellStyle name="Normal_El.7.2" xfId="215"/>
    <cellStyle name="Normal_Sheet1_Справка № 1 Търговски портфейл" xfId="216"/>
    <cellStyle name="Normal_Spravki_kod" xfId="217"/>
    <cellStyle name="Normal_Баланс" xfId="218"/>
    <cellStyle name="Normal_Отч.парич.поток" xfId="219"/>
    <cellStyle name="Normal_Отч.прих-разх" xfId="220"/>
    <cellStyle name="Normal_Отч.собств.кап." xfId="221"/>
    <cellStyle name="Normal_Справка № 1 Търговски портфейл" xfId="222"/>
    <cellStyle name="Normal_Финансов отчет" xfId="223"/>
    <cellStyle name="Note 10" xfId="224"/>
    <cellStyle name="Note 10 2" xfId="225"/>
    <cellStyle name="Note 11" xfId="226"/>
    <cellStyle name="Note 11 2" xfId="227"/>
    <cellStyle name="Note 12" xfId="228"/>
    <cellStyle name="Note 12 2" xfId="229"/>
    <cellStyle name="Note 13" xfId="230"/>
    <cellStyle name="Note 13 2" xfId="231"/>
    <cellStyle name="Note 14" xfId="232"/>
    <cellStyle name="Note 14 2" xfId="233"/>
    <cellStyle name="Note 15" xfId="234"/>
    <cellStyle name="Note 15 2" xfId="235"/>
    <cellStyle name="Note 16" xfId="236"/>
    <cellStyle name="Note 16 2" xfId="237"/>
    <cellStyle name="Note 17 2" xfId="238"/>
    <cellStyle name="Note 2" xfId="239"/>
    <cellStyle name="Note 2 10" xfId="240"/>
    <cellStyle name="Note 2 10 2" xfId="241"/>
    <cellStyle name="Note 2 11" xfId="242"/>
    <cellStyle name="Note 2 11 2" xfId="243"/>
    <cellStyle name="Note 2 12" xfId="244"/>
    <cellStyle name="Note 2 2" xfId="245"/>
    <cellStyle name="Note 2 2 2" xfId="246"/>
    <cellStyle name="Note 2 3" xfId="247"/>
    <cellStyle name="Note 2 3 2" xfId="248"/>
    <cellStyle name="Note 2 4" xfId="249"/>
    <cellStyle name="Note 2 4 2" xfId="250"/>
    <cellStyle name="Note 2 5" xfId="251"/>
    <cellStyle name="Note 2 5 2" xfId="252"/>
    <cellStyle name="Note 2 6" xfId="253"/>
    <cellStyle name="Note 2 6 2" xfId="254"/>
    <cellStyle name="Note 2 7" xfId="255"/>
    <cellStyle name="Note 2 7 2" xfId="256"/>
    <cellStyle name="Note 2 8" xfId="257"/>
    <cellStyle name="Note 2 8 2" xfId="258"/>
    <cellStyle name="Note 2 9" xfId="259"/>
    <cellStyle name="Note 2 9 2" xfId="260"/>
    <cellStyle name="Note 3" xfId="261"/>
    <cellStyle name="Note 3 2" xfId="262"/>
    <cellStyle name="Note 4" xfId="263"/>
    <cellStyle name="Note 4 10" xfId="264"/>
    <cellStyle name="Note 4 2" xfId="265"/>
    <cellStyle name="Note 4 2 2" xfId="266"/>
    <cellStyle name="Note 4 3" xfId="267"/>
    <cellStyle name="Note 4 3 2" xfId="268"/>
    <cellStyle name="Note 4 4" xfId="269"/>
    <cellStyle name="Note 4 4 2" xfId="270"/>
    <cellStyle name="Note 4 5" xfId="271"/>
    <cellStyle name="Note 4 5 2" xfId="272"/>
    <cellStyle name="Note 4 6" xfId="273"/>
    <cellStyle name="Note 4 6 2" xfId="274"/>
    <cellStyle name="Note 4 7" xfId="275"/>
    <cellStyle name="Note 4 7 2" xfId="276"/>
    <cellStyle name="Note 4 8" xfId="277"/>
    <cellStyle name="Note 4 8 2" xfId="278"/>
    <cellStyle name="Note 4 9" xfId="279"/>
    <cellStyle name="Note 4 9 2" xfId="280"/>
    <cellStyle name="Note 5" xfId="281"/>
    <cellStyle name="Note 5 10" xfId="282"/>
    <cellStyle name="Note 5 2" xfId="283"/>
    <cellStyle name="Note 5 2 2" xfId="284"/>
    <cellStyle name="Note 5 3" xfId="285"/>
    <cellStyle name="Note 5 3 2" xfId="286"/>
    <cellStyle name="Note 5 4" xfId="287"/>
    <cellStyle name="Note 5 4 2" xfId="288"/>
    <cellStyle name="Note 5 5" xfId="289"/>
    <cellStyle name="Note 5 5 2" xfId="290"/>
    <cellStyle name="Note 5 6" xfId="291"/>
    <cellStyle name="Note 5 6 2" xfId="292"/>
    <cellStyle name="Note 5 7" xfId="293"/>
    <cellStyle name="Note 5 7 2" xfId="294"/>
    <cellStyle name="Note 5 8" xfId="295"/>
    <cellStyle name="Note 5 8 2" xfId="296"/>
    <cellStyle name="Note 5 9" xfId="297"/>
    <cellStyle name="Note 5 9 2" xfId="298"/>
    <cellStyle name="Note 6" xfId="299"/>
    <cellStyle name="Note 6 2" xfId="300"/>
    <cellStyle name="Note 6 2 2" xfId="301"/>
    <cellStyle name="Note 6 3" xfId="302"/>
    <cellStyle name="Note 6 3 2" xfId="303"/>
    <cellStyle name="Note 6 4" xfId="304"/>
    <cellStyle name="Note 6 4 2" xfId="305"/>
    <cellStyle name="Note 6 5" xfId="306"/>
    <cellStyle name="Note 6 5 2" xfId="307"/>
    <cellStyle name="Note 6 6" xfId="308"/>
    <cellStyle name="Note 6 6 2" xfId="309"/>
    <cellStyle name="Note 6 7" xfId="310"/>
    <cellStyle name="Note 6 7 2" xfId="311"/>
    <cellStyle name="Note 6 8" xfId="312"/>
    <cellStyle name="Note 6 8 2" xfId="313"/>
    <cellStyle name="Note 6 9" xfId="314"/>
    <cellStyle name="Note 7" xfId="315"/>
    <cellStyle name="Note 7 2" xfId="316"/>
    <cellStyle name="Note 7 2 2" xfId="317"/>
    <cellStyle name="Note 7 3" xfId="318"/>
    <cellStyle name="Note 7 3 2" xfId="319"/>
    <cellStyle name="Note 7 4" xfId="320"/>
    <cellStyle name="Note 7 4 2" xfId="321"/>
    <cellStyle name="Note 7 5" xfId="322"/>
    <cellStyle name="Note 7 5 2" xfId="323"/>
    <cellStyle name="Note 7 6" xfId="324"/>
    <cellStyle name="Note 7 6 2" xfId="325"/>
    <cellStyle name="Note 7 7" xfId="326"/>
    <cellStyle name="Note 7 7 2" xfId="327"/>
    <cellStyle name="Note 7 8" xfId="328"/>
    <cellStyle name="Note 7 8 2" xfId="329"/>
    <cellStyle name="Note 7 9" xfId="330"/>
    <cellStyle name="Note 8" xfId="331"/>
    <cellStyle name="Note 8 2" xfId="332"/>
    <cellStyle name="Note 8 2 2" xfId="333"/>
    <cellStyle name="Note 8 3" xfId="334"/>
    <cellStyle name="Note 8 3 2" xfId="335"/>
    <cellStyle name="Note 8 4" xfId="336"/>
    <cellStyle name="Note 8 4 2" xfId="337"/>
    <cellStyle name="Note 8 5" xfId="338"/>
    <cellStyle name="Note 8 5 2" xfId="339"/>
    <cellStyle name="Note 8 6" xfId="340"/>
    <cellStyle name="Note 8 6 2" xfId="341"/>
    <cellStyle name="Note 8 7" xfId="342"/>
    <cellStyle name="Note 8 7 2" xfId="343"/>
    <cellStyle name="Note 8 8" xfId="344"/>
    <cellStyle name="Note 8 8 2" xfId="345"/>
    <cellStyle name="Note 8 9" xfId="346"/>
    <cellStyle name="Note 9" xfId="347"/>
    <cellStyle name="Note 9 2" xfId="348"/>
    <cellStyle name="Output" xfId="349" builtinId="21" customBuiltin="1"/>
    <cellStyle name="Percent 10" xfId="350"/>
    <cellStyle name="Percent 10 2" xfId="351"/>
    <cellStyle name="Percent 11" xfId="352"/>
    <cellStyle name="Percent 11 2" xfId="353"/>
    <cellStyle name="Percent 12" xfId="354"/>
    <cellStyle name="Percent 12 2" xfId="355"/>
    <cellStyle name="Percent 13" xfId="356"/>
    <cellStyle name="Percent 13 2" xfId="357"/>
    <cellStyle name="Percent 14" xfId="358"/>
    <cellStyle name="Percent 14 2" xfId="359"/>
    <cellStyle name="Percent 2" xfId="360"/>
    <cellStyle name="Percent 2 10" xfId="361"/>
    <cellStyle name="Percent 2 10 2" xfId="362"/>
    <cellStyle name="Percent 2 11" xfId="363"/>
    <cellStyle name="Percent 2 11 2" xfId="364"/>
    <cellStyle name="Percent 2 2" xfId="365"/>
    <cellStyle name="Percent 2 2 2" xfId="366"/>
    <cellStyle name="Percent 2 3" xfId="367"/>
    <cellStyle name="Percent 2 3 2" xfId="368"/>
    <cellStyle name="Percent 2 4" xfId="369"/>
    <cellStyle name="Percent 2 4 2" xfId="370"/>
    <cellStyle name="Percent 2 5" xfId="371"/>
    <cellStyle name="Percent 2 5 2" xfId="372"/>
    <cellStyle name="Percent 2 6" xfId="373"/>
    <cellStyle name="Percent 2 6 2" xfId="374"/>
    <cellStyle name="Percent 2 7" xfId="375"/>
    <cellStyle name="Percent 2 7 2" xfId="376"/>
    <cellStyle name="Percent 2 8" xfId="377"/>
    <cellStyle name="Percent 2 8 2" xfId="378"/>
    <cellStyle name="Percent 2 9" xfId="379"/>
    <cellStyle name="Percent 2 9 2" xfId="380"/>
    <cellStyle name="Percent 3" xfId="381"/>
    <cellStyle name="Percent 3 2" xfId="382"/>
    <cellStyle name="Percent 4" xfId="383"/>
    <cellStyle name="Percent 4 10" xfId="384"/>
    <cellStyle name="Percent 4 2" xfId="385"/>
    <cellStyle name="Percent 4 2 2" xfId="386"/>
    <cellStyle name="Percent 4 3" xfId="387"/>
    <cellStyle name="Percent 4 3 2" xfId="388"/>
    <cellStyle name="Percent 4 4" xfId="389"/>
    <cellStyle name="Percent 4 4 2" xfId="390"/>
    <cellStyle name="Percent 4 5" xfId="391"/>
    <cellStyle name="Percent 4 5 2" xfId="392"/>
    <cellStyle name="Percent 4 6" xfId="393"/>
    <cellStyle name="Percent 4 6 2" xfId="394"/>
    <cellStyle name="Percent 4 7" xfId="395"/>
    <cellStyle name="Percent 4 7 2" xfId="396"/>
    <cellStyle name="Percent 4 8" xfId="397"/>
    <cellStyle name="Percent 4 8 2" xfId="398"/>
    <cellStyle name="Percent 4 9" xfId="399"/>
    <cellStyle name="Percent 4 9 2" xfId="400"/>
    <cellStyle name="Percent 5" xfId="401"/>
    <cellStyle name="Percent 5 2" xfId="402"/>
    <cellStyle name="Percent 5 2 2" xfId="403"/>
    <cellStyle name="Percent 5 3" xfId="404"/>
    <cellStyle name="Percent 5 3 2" xfId="405"/>
    <cellStyle name="Percent 5 4" xfId="406"/>
    <cellStyle name="Percent 5 4 2" xfId="407"/>
    <cellStyle name="Percent 5 5" xfId="408"/>
    <cellStyle name="Percent 5 5 2" xfId="409"/>
    <cellStyle name="Percent 5 6" xfId="410"/>
    <cellStyle name="Percent 5 6 2" xfId="411"/>
    <cellStyle name="Percent 5 7" xfId="412"/>
    <cellStyle name="Percent 5 7 2" xfId="413"/>
    <cellStyle name="Percent 5 8" xfId="414"/>
    <cellStyle name="Percent 5 8 2" xfId="415"/>
    <cellStyle name="Percent 5 9" xfId="416"/>
    <cellStyle name="Percent 6" xfId="417"/>
    <cellStyle name="Percent 6 2" xfId="418"/>
    <cellStyle name="Percent 6 2 2" xfId="419"/>
    <cellStyle name="Percent 6 3" xfId="420"/>
    <cellStyle name="Percent 6 3 2" xfId="421"/>
    <cellStyle name="Percent 6 4" xfId="422"/>
    <cellStyle name="Percent 6 4 2" xfId="423"/>
    <cellStyle name="Percent 6 5" xfId="424"/>
    <cellStyle name="Percent 6 5 2" xfId="425"/>
    <cellStyle name="Percent 6 6" xfId="426"/>
    <cellStyle name="Percent 6 6 2" xfId="427"/>
    <cellStyle name="Percent 6 7" xfId="428"/>
    <cellStyle name="Percent 6 7 2" xfId="429"/>
    <cellStyle name="Percent 6 8" xfId="430"/>
    <cellStyle name="Percent 6 8 2" xfId="431"/>
    <cellStyle name="Percent 6 9" xfId="432"/>
    <cellStyle name="Percent 7" xfId="433"/>
    <cellStyle name="Percent 7 2" xfId="434"/>
    <cellStyle name="Percent 7 2 2" xfId="435"/>
    <cellStyle name="Percent 7 3" xfId="436"/>
    <cellStyle name="Percent 7 3 2" xfId="437"/>
    <cellStyle name="Percent 7 4" xfId="438"/>
    <cellStyle name="Percent 7 4 2" xfId="439"/>
    <cellStyle name="Percent 7 5" xfId="440"/>
    <cellStyle name="Percent 7 5 2" xfId="441"/>
    <cellStyle name="Percent 7 6" xfId="442"/>
    <cellStyle name="Percent 7 6 2" xfId="443"/>
    <cellStyle name="Percent 7 7" xfId="444"/>
    <cellStyle name="Percent 7 7 2" xfId="445"/>
    <cellStyle name="Percent 7 8" xfId="446"/>
    <cellStyle name="Percent 7 8 2" xfId="447"/>
    <cellStyle name="Percent 7 9" xfId="448"/>
    <cellStyle name="Percent 8" xfId="449"/>
    <cellStyle name="Percent 8 2" xfId="450"/>
    <cellStyle name="Percent 9" xfId="451"/>
    <cellStyle name="Percent 9 2" xfId="452"/>
    <cellStyle name="Title" xfId="453" builtinId="15" customBuiltin="1"/>
    <cellStyle name="Total" xfId="454" builtinId="25" customBuiltin="1"/>
    <cellStyle name="Warning Text" xfId="45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ColWidth="9.109375" defaultRowHeight="13.2"/>
  <cols>
    <col min="1" max="1" width="9.109375" style="47" customWidth="1"/>
    <col min="2" max="2" width="30.6640625" style="47" customWidth="1"/>
    <col min="3" max="3" width="65.6640625" style="47" customWidth="1"/>
    <col min="4" max="16384" width="9.109375" style="47"/>
  </cols>
  <sheetData>
    <row r="2" spans="2:3" ht="15.6">
      <c r="B2" s="1" t="s">
        <v>208</v>
      </c>
      <c r="C2" s="2"/>
    </row>
    <row r="3" spans="2:3" ht="15.6">
      <c r="B3" s="3" t="s">
        <v>209</v>
      </c>
      <c r="C3" s="4"/>
    </row>
    <row r="4" spans="2:3" ht="15.6">
      <c r="B4" s="1"/>
      <c r="C4" s="2"/>
    </row>
    <row r="5" spans="2:3" ht="15.6">
      <c r="B5" s="5" t="s">
        <v>210</v>
      </c>
      <c r="C5" s="6"/>
    </row>
    <row r="6" spans="2:3" ht="15.6">
      <c r="B6" s="7" t="s">
        <v>211</v>
      </c>
      <c r="C6" s="160">
        <v>44927</v>
      </c>
    </row>
    <row r="7" spans="2:3" ht="15.6">
      <c r="B7" s="7" t="s">
        <v>212</v>
      </c>
      <c r="C7" s="160">
        <v>45107</v>
      </c>
    </row>
    <row r="8" spans="2:3" ht="15.6">
      <c r="B8" s="7" t="s">
        <v>213</v>
      </c>
      <c r="C8" s="160">
        <v>44746</v>
      </c>
    </row>
    <row r="9" spans="2:3" ht="15.6">
      <c r="B9" s="8"/>
      <c r="C9" s="9"/>
    </row>
    <row r="10" spans="2:3" ht="15.6">
      <c r="B10" s="3" t="s">
        <v>214</v>
      </c>
      <c r="C10" s="4"/>
    </row>
    <row r="11" spans="2:3" ht="15.6">
      <c r="B11" s="7" t="s">
        <v>215</v>
      </c>
      <c r="C11" s="161" t="s">
        <v>1346</v>
      </c>
    </row>
    <row r="12" spans="2:3" ht="15.6">
      <c r="B12" s="7" t="s">
        <v>216</v>
      </c>
      <c r="C12" s="161" t="s">
        <v>1347</v>
      </c>
    </row>
    <row r="13" spans="2:3" ht="15.6">
      <c r="B13" s="7" t="s">
        <v>217</v>
      </c>
      <c r="C13" s="161" t="s">
        <v>1348</v>
      </c>
    </row>
    <row r="14" spans="2:3" ht="15.6">
      <c r="B14" s="7" t="s">
        <v>218</v>
      </c>
      <c r="C14" s="161" t="s">
        <v>1349</v>
      </c>
    </row>
    <row r="15" spans="2:3" ht="15.6">
      <c r="B15" s="7" t="s">
        <v>219</v>
      </c>
      <c r="C15" s="161" t="s">
        <v>1349</v>
      </c>
    </row>
    <row r="16" spans="2:3" ht="15.6">
      <c r="B16" s="10" t="s">
        <v>220</v>
      </c>
      <c r="C16" s="162" t="s">
        <v>1350</v>
      </c>
    </row>
    <row r="17" spans="2:3" ht="15.6">
      <c r="B17" s="10" t="s">
        <v>221</v>
      </c>
      <c r="C17" s="282" t="s">
        <v>1351</v>
      </c>
    </row>
    <row r="18" spans="2:3" ht="15.6">
      <c r="B18" s="11"/>
      <c r="C18" s="12"/>
    </row>
    <row r="19" spans="2:3" ht="15.6">
      <c r="B19" s="3" t="s">
        <v>222</v>
      </c>
      <c r="C19" s="4"/>
    </row>
    <row r="20" spans="2:3" ht="15.6">
      <c r="B20" s="7" t="s">
        <v>223</v>
      </c>
      <c r="C20" s="161" t="s">
        <v>1352</v>
      </c>
    </row>
    <row r="21" spans="2:3" ht="15.6">
      <c r="B21" s="7" t="s">
        <v>216</v>
      </c>
      <c r="C21" s="161" t="s">
        <v>1353</v>
      </c>
    </row>
    <row r="22" spans="2:3" ht="15.6">
      <c r="B22" s="7" t="s">
        <v>217</v>
      </c>
      <c r="C22" s="161" t="s">
        <v>1354</v>
      </c>
    </row>
    <row r="23" spans="2:3" ht="15.6">
      <c r="B23" s="7" t="s">
        <v>224</v>
      </c>
      <c r="C23" s="161" t="s">
        <v>1355</v>
      </c>
    </row>
    <row r="24" spans="2:3" ht="15.6">
      <c r="B24" s="13"/>
      <c r="C24" s="14"/>
    </row>
    <row r="25" spans="2:3" ht="15.6">
      <c r="B25" s="3" t="s">
        <v>225</v>
      </c>
      <c r="C25" s="4"/>
    </row>
    <row r="26" spans="2:3" ht="15.6">
      <c r="B26" s="10" t="s">
        <v>226</v>
      </c>
      <c r="C26" s="162" t="s">
        <v>1356</v>
      </c>
    </row>
    <row r="27" spans="2:3" ht="15.6">
      <c r="B27" s="10" t="s">
        <v>227</v>
      </c>
      <c r="C27" s="162" t="s">
        <v>1357</v>
      </c>
    </row>
    <row r="28" spans="2:3" ht="15.6">
      <c r="B28" s="10" t="s">
        <v>220</v>
      </c>
      <c r="C28" s="162" t="s">
        <v>1358</v>
      </c>
    </row>
    <row r="29" spans="2:3" ht="15.6">
      <c r="B29" s="10" t="s">
        <v>221</v>
      </c>
      <c r="C29" s="282" t="s">
        <v>1359</v>
      </c>
    </row>
    <row r="30" spans="2:3" ht="15.6">
      <c r="B30" s="15"/>
      <c r="C30" s="15"/>
    </row>
    <row r="31" spans="2:3" ht="15.6">
      <c r="B31" s="15"/>
      <c r="C31" s="15"/>
    </row>
    <row r="32" spans="2:3" ht="15.6">
      <c r="B32" s="117"/>
      <c r="C32" s="117"/>
    </row>
    <row r="35" spans="2:3" ht="15.6">
      <c r="B35" s="332" t="s">
        <v>1272</v>
      </c>
      <c r="C35" s="331" t="s">
        <v>1271</v>
      </c>
    </row>
    <row r="36" spans="2:3" ht="15.6">
      <c r="B36" s="332" t="s">
        <v>1283</v>
      </c>
      <c r="C36" s="331" t="s">
        <v>896</v>
      </c>
    </row>
    <row r="37" spans="2:3" ht="15.6">
      <c r="B37" s="332" t="s">
        <v>1318</v>
      </c>
      <c r="C37" s="331" t="s">
        <v>1281</v>
      </c>
    </row>
    <row r="38" spans="2:3" ht="15.6">
      <c r="B38" s="332" t="s">
        <v>1284</v>
      </c>
      <c r="C38" s="331" t="s">
        <v>1282</v>
      </c>
    </row>
    <row r="39" spans="2:3" ht="31.2">
      <c r="B39" s="332" t="s">
        <v>1285</v>
      </c>
      <c r="C39" s="331" t="s">
        <v>1316</v>
      </c>
    </row>
    <row r="40" spans="2:3" ht="15.6">
      <c r="B40" s="332" t="s">
        <v>1286</v>
      </c>
      <c r="C40" s="333" t="s">
        <v>230</v>
      </c>
    </row>
    <row r="41" spans="2:3" ht="15.6">
      <c r="B41" s="332" t="s">
        <v>1287</v>
      </c>
      <c r="C41" s="334" t="s">
        <v>231</v>
      </c>
    </row>
    <row r="42" spans="2:3" ht="15.6">
      <c r="B42" s="332" t="s">
        <v>1288</v>
      </c>
      <c r="C42" s="334" t="s">
        <v>232</v>
      </c>
    </row>
    <row r="43" spans="2:3" ht="15.6">
      <c r="B43" s="332" t="s">
        <v>1289</v>
      </c>
      <c r="C43" s="334" t="s">
        <v>1338</v>
      </c>
    </row>
    <row r="44" spans="2:3" ht="62.4">
      <c r="B44" s="332" t="s">
        <v>1290</v>
      </c>
      <c r="C44" s="335" t="s">
        <v>894</v>
      </c>
    </row>
    <row r="45" spans="2:3" ht="31.2">
      <c r="B45" s="332" t="s">
        <v>1291</v>
      </c>
      <c r="C45" s="335" t="s">
        <v>1270</v>
      </c>
    </row>
    <row r="46" spans="2:3" ht="31.2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19" zoomScaleNormal="100" workbookViewId="0">
      <selection activeCell="G32" sqref="G32"/>
    </sheetView>
  </sheetViews>
  <sheetFormatPr defaultColWidth="9.109375" defaultRowHeight="15.6"/>
  <cols>
    <col min="1" max="1" width="60.6640625" style="58" customWidth="1"/>
    <col min="2" max="2" width="13.88671875" style="58" customWidth="1"/>
    <col min="3" max="4" width="14.6640625" style="58" customWidth="1"/>
    <col min="5" max="5" width="61.88671875" style="58" customWidth="1"/>
    <col min="6" max="6" width="13.6640625" style="58" customWidth="1"/>
    <col min="7" max="7" width="15.33203125" style="58" customWidth="1"/>
    <col min="8" max="8" width="14.6640625" style="58" customWidth="1"/>
    <col min="9" max="16384" width="9.10937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АСТРА ГЛОБАЛ ЕКУИТИ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30.06.2023 г.</v>
      </c>
      <c r="B4" s="39"/>
      <c r="C4" s="39"/>
      <c r="D4" s="39"/>
      <c r="E4" s="39"/>
      <c r="F4" s="123" t="s">
        <v>874</v>
      </c>
      <c r="G4" s="129">
        <f>ReportedCompletionDate</f>
        <v>44746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925118</v>
      </c>
      <c r="H11" s="145">
        <v>925118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2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7660</v>
      </c>
      <c r="H13" s="127">
        <v>7660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7660</v>
      </c>
      <c r="H16" s="146">
        <f>SUM(H13:H15)</f>
        <v>7660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-195488</v>
      </c>
      <c r="H18" s="138">
        <f>SUM(H19:H20)</f>
        <v>17000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17000</v>
      </c>
      <c r="H19" s="127">
        <v>17000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-212488</v>
      </c>
      <c r="H20" s="127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>
        <v>82120</v>
      </c>
      <c r="H21" s="127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281622</v>
      </c>
      <c r="D22" s="127">
        <v>64978</v>
      </c>
      <c r="E22" s="166" t="s">
        <v>924</v>
      </c>
      <c r="F22" s="126" t="s">
        <v>925</v>
      </c>
      <c r="G22" s="127"/>
      <c r="H22" s="127">
        <v>-212488</v>
      </c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-113368</v>
      </c>
      <c r="H23" s="146">
        <f>H19+H21+H20+H22</f>
        <v>-195488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819410</v>
      </c>
      <c r="H24" s="146">
        <f>H11+H16+H23</f>
        <v>737290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281622</v>
      </c>
      <c r="D25" s="146">
        <f>SUM(D21:D24)</f>
        <v>64978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540552</v>
      </c>
      <c r="D27" s="138">
        <f>SUM(D28:D31)</f>
        <v>498960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540552</v>
      </c>
      <c r="D28" s="127">
        <v>498960</v>
      </c>
      <c r="E28" s="71" t="s">
        <v>103</v>
      </c>
      <c r="F28" s="156" t="s">
        <v>186</v>
      </c>
      <c r="G28" s="138">
        <f>SUM(G29:G31)</f>
        <v>2555</v>
      </c>
      <c r="H28" s="138">
        <f>SUM(H29:H31)</f>
        <v>672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331</v>
      </c>
      <c r="H29" s="152">
        <v>318</v>
      </c>
    </row>
    <row r="30" spans="1:32">
      <c r="A30" s="169" t="s">
        <v>81</v>
      </c>
      <c r="B30" s="126" t="s">
        <v>158</v>
      </c>
      <c r="C30" s="152"/>
      <c r="D30" s="152"/>
      <c r="E30" s="159" t="s">
        <v>75</v>
      </c>
      <c r="F30" s="156" t="s">
        <v>188</v>
      </c>
      <c r="G30" s="152">
        <v>2224</v>
      </c>
      <c r="H30" s="152">
        <v>354</v>
      </c>
    </row>
    <row r="31" spans="1:32">
      <c r="A31" s="169" t="s">
        <v>10</v>
      </c>
      <c r="B31" s="126" t="s">
        <v>159</v>
      </c>
      <c r="C31" s="152"/>
      <c r="D31" s="152"/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745</v>
      </c>
      <c r="H32" s="152">
        <v>799</v>
      </c>
    </row>
    <row r="33" spans="1:9">
      <c r="A33" s="74" t="s">
        <v>108</v>
      </c>
      <c r="B33" s="126" t="s">
        <v>161</v>
      </c>
      <c r="C33" s="152"/>
      <c r="D33" s="152">
        <v>171987</v>
      </c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540552</v>
      </c>
      <c r="D37" s="137">
        <f>SUM(D32:D36)+D27</f>
        <v>670947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/>
      <c r="H38" s="152"/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3300</v>
      </c>
      <c r="H40" s="153">
        <f>SUM(H32:H39)+H28+H27</f>
        <v>1471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>
        <v>230</v>
      </c>
      <c r="D42" s="152">
        <v>2745</v>
      </c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230</v>
      </c>
      <c r="D43" s="153">
        <f>SUM(D39:D42)</f>
        <v>2745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306</v>
      </c>
      <c r="D44" s="154">
        <v>91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822710</v>
      </c>
      <c r="D45" s="153">
        <f>D25+D37+D43+D44</f>
        <v>738761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822710</v>
      </c>
      <c r="D47" s="369">
        <f>D18+D45</f>
        <v>738761</v>
      </c>
      <c r="E47" s="158" t="s">
        <v>35</v>
      </c>
      <c r="F47" s="121" t="s">
        <v>199</v>
      </c>
      <c r="G47" s="370">
        <f>G24+G40</f>
        <v>822710</v>
      </c>
      <c r="H47" s="370">
        <f>H24+H40</f>
        <v>738761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 ht="16.2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zoomScaleNormal="100" workbookViewId="0">
      <selection activeCell="H12" sqref="H12:H15"/>
    </sheetView>
  </sheetViews>
  <sheetFormatPr defaultColWidth="9.109375" defaultRowHeight="15.6"/>
  <cols>
    <col min="1" max="1" width="42.88671875" style="58" customWidth="1"/>
    <col min="2" max="2" width="16.44140625" style="58" customWidth="1"/>
    <col min="3" max="4" width="13.6640625" style="58" customWidth="1"/>
    <col min="5" max="5" width="42.44140625" style="58" customWidth="1"/>
    <col min="6" max="6" width="15.5546875" style="58" customWidth="1"/>
    <col min="7" max="8" width="13.6640625" style="58" customWidth="1"/>
    <col min="9" max="16384" width="9.10937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АСТРА ГЛОБАЛ ЕКУИТИ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01.01.2023 - 30.06.2023</v>
      </c>
      <c r="B4" s="38"/>
      <c r="C4" s="37"/>
      <c r="D4" s="38"/>
      <c r="E4" s="38"/>
      <c r="F4" s="33" t="s">
        <v>874</v>
      </c>
      <c r="G4" s="283">
        <f>ReportedCompletionDate</f>
        <v>44746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2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10939</v>
      </c>
      <c r="H12" s="139">
        <v>18294</v>
      </c>
      <c r="I12" s="77"/>
    </row>
    <row r="13" spans="1:9" s="70" customFormat="1" ht="31.2">
      <c r="A13" s="81" t="s">
        <v>886</v>
      </c>
      <c r="B13" s="171" t="s">
        <v>757</v>
      </c>
      <c r="C13" s="139">
        <v>5789</v>
      </c>
      <c r="D13" s="139">
        <v>3558</v>
      </c>
      <c r="E13" s="81" t="s">
        <v>889</v>
      </c>
      <c r="F13" s="171" t="s">
        <v>774</v>
      </c>
      <c r="G13" s="139">
        <v>10704</v>
      </c>
      <c r="H13" s="139">
        <v>1461</v>
      </c>
      <c r="I13" s="77"/>
    </row>
    <row r="14" spans="1:9" s="70" customFormat="1" ht="31.2">
      <c r="A14" s="81" t="s">
        <v>887</v>
      </c>
      <c r="B14" s="171" t="s">
        <v>758</v>
      </c>
      <c r="C14" s="139">
        <v>457221</v>
      </c>
      <c r="D14" s="139">
        <v>957167</v>
      </c>
      <c r="E14" s="81" t="s">
        <v>890</v>
      </c>
      <c r="F14" s="171" t="s">
        <v>775</v>
      </c>
      <c r="G14" s="139">
        <v>536425</v>
      </c>
      <c r="H14" s="139">
        <v>779483</v>
      </c>
      <c r="I14" s="77"/>
    </row>
    <row r="15" spans="1:9" s="70" customFormat="1">
      <c r="A15" s="81" t="s">
        <v>888</v>
      </c>
      <c r="B15" s="171" t="s">
        <v>759</v>
      </c>
      <c r="C15" s="139">
        <v>22113</v>
      </c>
      <c r="D15" s="139">
        <v>20782</v>
      </c>
      <c r="E15" s="81" t="s">
        <v>891</v>
      </c>
      <c r="F15" s="171" t="s">
        <v>776</v>
      </c>
      <c r="G15" s="139">
        <v>24575</v>
      </c>
      <c r="H15" s="139">
        <v>19267</v>
      </c>
      <c r="I15" s="77"/>
    </row>
    <row r="16" spans="1:9" s="70" customFormat="1">
      <c r="A16" s="81" t="s">
        <v>915</v>
      </c>
      <c r="B16" s="171" t="s">
        <v>760</v>
      </c>
      <c r="C16" s="139">
        <v>1902</v>
      </c>
      <c r="D16" s="139">
        <v>1604</v>
      </c>
      <c r="E16" s="86" t="s">
        <v>892</v>
      </c>
      <c r="F16" s="171" t="s">
        <v>777</v>
      </c>
      <c r="G16" s="139"/>
      <c r="H16" s="139"/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/>
      <c r="H17" s="139"/>
      <c r="I17" s="77"/>
    </row>
    <row r="18" spans="1:9" s="70" customFormat="1">
      <c r="A18" s="83" t="s">
        <v>20</v>
      </c>
      <c r="B18" s="172" t="s">
        <v>761</v>
      </c>
      <c r="C18" s="142">
        <f>SUM(C12:C16)</f>
        <v>487025</v>
      </c>
      <c r="D18" s="142">
        <f>SUM(D12:D16)</f>
        <v>983111</v>
      </c>
      <c r="E18" s="83" t="s">
        <v>20</v>
      </c>
      <c r="F18" s="172" t="s">
        <v>779</v>
      </c>
      <c r="G18" s="142">
        <f>SUM(G12:G17)</f>
        <v>582643</v>
      </c>
      <c r="H18" s="142">
        <f>SUM(H12:H17)</f>
        <v>818505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13498</v>
      </c>
      <c r="D21" s="139">
        <v>23094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13498</v>
      </c>
      <c r="D25" s="142">
        <f>SUM(D20:D24)</f>
        <v>23094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500523</v>
      </c>
      <c r="D26" s="142">
        <f>D18+D25</f>
        <v>1006205</v>
      </c>
      <c r="E26" s="144" t="s">
        <v>40</v>
      </c>
      <c r="F26" s="172" t="s">
        <v>781</v>
      </c>
      <c r="G26" s="142">
        <f>G18+G25</f>
        <v>582643</v>
      </c>
      <c r="H26" s="142">
        <f>H18+H25</f>
        <v>818505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82120</v>
      </c>
      <c r="D27" s="46">
        <f>IF((H26-D26)&gt;0,H26-D26,0)</f>
        <v>0</v>
      </c>
      <c r="E27" s="144" t="s">
        <v>787</v>
      </c>
      <c r="F27" s="172" t="s">
        <v>782</v>
      </c>
      <c r="G27" s="164">
        <f>IF((C26-G26)&gt;0,C26-G26,0)</f>
        <v>0</v>
      </c>
      <c r="H27" s="164">
        <f>IF((D26-H26)&gt;0,D26-H26,0)</f>
        <v>187700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82120</v>
      </c>
      <c r="D29" s="142">
        <f>D27-D28</f>
        <v>0</v>
      </c>
      <c r="E29" s="144" t="s">
        <v>125</v>
      </c>
      <c r="F29" s="172" t="s">
        <v>783</v>
      </c>
      <c r="G29" s="142">
        <f>G27</f>
        <v>0</v>
      </c>
      <c r="H29" s="142">
        <f>H27</f>
        <v>187700</v>
      </c>
    </row>
    <row r="30" spans="1:9" s="116" customFormat="1">
      <c r="A30" s="151" t="s">
        <v>788</v>
      </c>
      <c r="B30" s="172" t="s">
        <v>772</v>
      </c>
      <c r="C30" s="142">
        <f>C26+C28+C29</f>
        <v>582643</v>
      </c>
      <c r="D30" s="142">
        <f>D26+D28+D29</f>
        <v>1006205</v>
      </c>
      <c r="E30" s="144" t="s">
        <v>789</v>
      </c>
      <c r="F30" s="172" t="s">
        <v>784</v>
      </c>
      <c r="G30" s="142">
        <f>G26+G29</f>
        <v>582643</v>
      </c>
      <c r="H30" s="142">
        <f>H26+H29</f>
        <v>1006205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35" zoomScale="110" zoomScaleNormal="110" workbookViewId="0">
      <selection activeCell="H40" sqref="H40"/>
    </sheetView>
  </sheetViews>
  <sheetFormatPr defaultColWidth="9.109375" defaultRowHeight="13.2"/>
  <cols>
    <col min="1" max="1" width="63.6640625" style="47" customWidth="1"/>
    <col min="2" max="2" width="13.6640625" style="47" customWidth="1"/>
    <col min="3" max="8" width="15.33203125" style="47" customWidth="1"/>
    <col min="9" max="16384" width="9.10937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АСТРА ГЛОБАЛ ЕКУИТИ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01.01.2023 - 30.06.2023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44746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6.4">
      <c r="A13" s="315" t="s">
        <v>921</v>
      </c>
      <c r="B13" s="41" t="s">
        <v>792</v>
      </c>
      <c r="C13" s="316"/>
      <c r="D13" s="316"/>
      <c r="E13" s="317">
        <f>SUM(C13:D13)</f>
        <v>0</v>
      </c>
      <c r="F13" s="316"/>
      <c r="G13" s="316">
        <v>-70439</v>
      </c>
      <c r="H13" s="317">
        <f>SUM(F13:G13)</f>
        <v>-70439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0</v>
      </c>
      <c r="D19" s="320">
        <f>SUM(D13:D14,D16:D18)</f>
        <v>0</v>
      </c>
      <c r="E19" s="317">
        <f t="shared" si="0"/>
        <v>0</v>
      </c>
      <c r="F19" s="320">
        <f>SUM(F13:F14,F16:F18)</f>
        <v>0</v>
      </c>
      <c r="G19" s="320">
        <f>SUM(G13:G14,G16:G18)</f>
        <v>-70439</v>
      </c>
      <c r="H19" s="317">
        <f t="shared" si="1"/>
        <v>-70439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>
        <v>433537</v>
      </c>
      <c r="D21" s="316">
        <v>-218324</v>
      </c>
      <c r="E21" s="317">
        <f>SUM(C21:D21)</f>
        <v>215213</v>
      </c>
      <c r="F21" s="316">
        <v>112206</v>
      </c>
      <c r="G21" s="316">
        <v>-160341</v>
      </c>
      <c r="H21" s="317">
        <f>SUM(F21:G21)</f>
        <v>-48135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/>
      <c r="D23" s="316"/>
      <c r="E23" s="317">
        <f t="shared" si="2"/>
        <v>0</v>
      </c>
      <c r="F23" s="316"/>
      <c r="G23" s="316"/>
      <c r="H23" s="317">
        <f t="shared" si="3"/>
        <v>0</v>
      </c>
    </row>
    <row r="24" spans="1:8">
      <c r="A24" s="315" t="s">
        <v>902</v>
      </c>
      <c r="B24" s="41" t="s">
        <v>802</v>
      </c>
      <c r="C24" s="316">
        <v>13453</v>
      </c>
      <c r="D24" s="316"/>
      <c r="E24" s="317">
        <f t="shared" si="2"/>
        <v>13453</v>
      </c>
      <c r="F24" s="316">
        <v>17862</v>
      </c>
      <c r="G24" s="316"/>
      <c r="H24" s="317">
        <f t="shared" si="3"/>
        <v>17862</v>
      </c>
    </row>
    <row r="25" spans="1:8">
      <c r="A25" s="323" t="s">
        <v>903</v>
      </c>
      <c r="B25" s="41" t="s">
        <v>803</v>
      </c>
      <c r="C25" s="316"/>
      <c r="D25" s="316">
        <v>-8055</v>
      </c>
      <c r="E25" s="317">
        <f t="shared" si="2"/>
        <v>-8055</v>
      </c>
      <c r="F25" s="316"/>
      <c r="G25" s="316">
        <v>-21499</v>
      </c>
      <c r="H25" s="317">
        <f t="shared" si="3"/>
        <v>-21499</v>
      </c>
    </row>
    <row r="26" spans="1:8">
      <c r="A26" s="323" t="s">
        <v>904</v>
      </c>
      <c r="B26" s="41" t="s">
        <v>804</v>
      </c>
      <c r="C26" s="316"/>
      <c r="D26" s="316">
        <v>-3519</v>
      </c>
      <c r="E26" s="317">
        <f t="shared" si="2"/>
        <v>-3519</v>
      </c>
      <c r="F26" s="316"/>
      <c r="G26" s="316">
        <v>-3064</v>
      </c>
      <c r="H26" s="317">
        <f t="shared" si="3"/>
        <v>-3064</v>
      </c>
    </row>
    <row r="27" spans="1:8">
      <c r="A27" s="319" t="s">
        <v>905</v>
      </c>
      <c r="B27" s="41" t="s">
        <v>805</v>
      </c>
      <c r="C27" s="316">
        <v>21657</v>
      </c>
      <c r="D27" s="316">
        <v>-19893</v>
      </c>
      <c r="E27" s="317">
        <f t="shared" si="2"/>
        <v>1764</v>
      </c>
      <c r="F27" s="316">
        <v>5685</v>
      </c>
      <c r="G27" s="316">
        <v>-7380</v>
      </c>
      <c r="H27" s="317">
        <f t="shared" si="3"/>
        <v>-1695</v>
      </c>
    </row>
    <row r="28" spans="1:8">
      <c r="A28" s="315" t="s">
        <v>906</v>
      </c>
      <c r="B28" s="41" t="s">
        <v>806</v>
      </c>
      <c r="C28" s="316"/>
      <c r="D28" s="316">
        <v>-2212</v>
      </c>
      <c r="E28" s="317">
        <f t="shared" si="2"/>
        <v>-2212</v>
      </c>
      <c r="F28" s="316"/>
      <c r="G28" s="316">
        <v>-1754</v>
      </c>
      <c r="H28" s="317">
        <f t="shared" si="3"/>
        <v>-1754</v>
      </c>
    </row>
    <row r="29" spans="1:8" ht="21" customHeight="1">
      <c r="A29" s="313" t="s">
        <v>94</v>
      </c>
      <c r="B29" s="136" t="s">
        <v>807</v>
      </c>
      <c r="C29" s="320">
        <f>SUM(C21:C28)</f>
        <v>468647</v>
      </c>
      <c r="D29" s="320">
        <f>SUM(D21:D28)</f>
        <v>-252003</v>
      </c>
      <c r="E29" s="317">
        <f t="shared" si="2"/>
        <v>216644</v>
      </c>
      <c r="F29" s="320">
        <f>SUM(F21:F28)</f>
        <v>135753</v>
      </c>
      <c r="G29" s="320">
        <f>SUM(G21:G28)</f>
        <v>-194038</v>
      </c>
      <c r="H29" s="317">
        <f t="shared" si="3"/>
        <v>-58285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468647</v>
      </c>
      <c r="D37" s="320">
        <f t="shared" si="5"/>
        <v>-252003</v>
      </c>
      <c r="E37" s="320">
        <f t="shared" si="5"/>
        <v>216644</v>
      </c>
      <c r="F37" s="320">
        <f t="shared" si="5"/>
        <v>135753</v>
      </c>
      <c r="G37" s="320">
        <f t="shared" si="5"/>
        <v>-264477</v>
      </c>
      <c r="H37" s="320">
        <f t="shared" si="5"/>
        <v>-128724</v>
      </c>
    </row>
    <row r="38" spans="1:9">
      <c r="A38" s="313" t="s">
        <v>916</v>
      </c>
      <c r="B38" s="136" t="s">
        <v>815</v>
      </c>
      <c r="C38" s="325"/>
      <c r="D38" s="325"/>
      <c r="E38" s="326">
        <v>64978</v>
      </c>
      <c r="F38" s="320"/>
      <c r="G38" s="320"/>
      <c r="H38" s="326">
        <v>214488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281622</v>
      </c>
      <c r="F39" s="320"/>
      <c r="G39" s="320"/>
      <c r="H39" s="320">
        <f>SUM(H37:H38)</f>
        <v>85764</v>
      </c>
    </row>
    <row r="40" spans="1:9">
      <c r="A40" s="318" t="s">
        <v>72</v>
      </c>
      <c r="B40" s="41" t="s">
        <v>817</v>
      </c>
      <c r="C40" s="327"/>
      <c r="D40" s="327"/>
      <c r="E40" s="316">
        <v>281622</v>
      </c>
      <c r="F40" s="317"/>
      <c r="G40" s="317"/>
      <c r="H40" s="316">
        <v>85764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8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topLeftCell="A13" zoomScale="80" zoomScaleNormal="80" workbookViewId="0">
      <selection activeCell="C16" sqref="C16"/>
    </sheetView>
  </sheetViews>
  <sheetFormatPr defaultColWidth="9.109375" defaultRowHeight="13.2"/>
  <cols>
    <col min="1" max="1" width="54.33203125" style="90" bestFit="1" customWidth="1"/>
    <col min="2" max="2" width="12.5546875" style="16" customWidth="1"/>
    <col min="3" max="3" width="22.6640625" style="90" customWidth="1"/>
    <col min="4" max="8" width="12.6640625" style="90" customWidth="1"/>
    <col min="9" max="9" width="13.88671875" style="90" customWidth="1"/>
    <col min="10" max="16384" width="9.10937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АСТРА ГЛОБАЛ ЕКУИТИ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01.01.2023 - 30.06.2023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44746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" customHeight="1">
      <c r="A9" s="382" t="s">
        <v>41</v>
      </c>
      <c r="B9" s="382" t="s">
        <v>201</v>
      </c>
      <c r="C9" s="382" t="s">
        <v>45</v>
      </c>
      <c r="D9" s="380" t="s">
        <v>42</v>
      </c>
      <c r="E9" s="381"/>
      <c r="F9" s="381"/>
      <c r="G9" s="380" t="s">
        <v>43</v>
      </c>
      <c r="H9" s="388"/>
      <c r="I9" s="382" t="s">
        <v>44</v>
      </c>
      <c r="J9" s="51"/>
    </row>
    <row r="10" spans="1:10" ht="30.75" customHeight="1">
      <c r="A10" s="387"/>
      <c r="B10" s="387" t="s">
        <v>141</v>
      </c>
      <c r="C10" s="389"/>
      <c r="D10" s="382" t="s">
        <v>875</v>
      </c>
      <c r="E10" s="382" t="s">
        <v>46</v>
      </c>
      <c r="F10" s="382" t="s">
        <v>95</v>
      </c>
      <c r="G10" s="382" t="s">
        <v>47</v>
      </c>
      <c r="H10" s="382" t="s">
        <v>48</v>
      </c>
      <c r="I10" s="387"/>
      <c r="J10" s="51"/>
    </row>
    <row r="11" spans="1:10" ht="30.75" customHeight="1">
      <c r="A11" s="383"/>
      <c r="B11" s="383"/>
      <c r="C11" s="383"/>
      <c r="D11" s="386"/>
      <c r="E11" s="383"/>
      <c r="F11" s="386"/>
      <c r="G11" s="386"/>
      <c r="H11" s="386"/>
      <c r="I11" s="386"/>
      <c r="J11" s="51"/>
    </row>
    <row r="12" spans="1:10" s="101" customFormat="1" ht="13.8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3.8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3.8">
      <c r="A14" s="102" t="s">
        <v>49</v>
      </c>
      <c r="B14" s="34" t="s">
        <v>819</v>
      </c>
      <c r="C14" s="371">
        <f>'1-SB'!H11</f>
        <v>925118</v>
      </c>
      <c r="D14" s="371">
        <f>'1-SB'!H13</f>
        <v>7660</v>
      </c>
      <c r="E14" s="371">
        <f>'1-SB'!H14</f>
        <v>0</v>
      </c>
      <c r="F14" s="371">
        <f>'1-SB'!H15</f>
        <v>0</v>
      </c>
      <c r="G14" s="371">
        <f>'1-SB'!H19+'1-SB'!H21</f>
        <v>17000</v>
      </c>
      <c r="H14" s="371">
        <f>'1-SB'!H20+'1-SB'!H22</f>
        <v>-212488</v>
      </c>
      <c r="I14" s="371">
        <f t="shared" ref="I14:I36" si="0">SUM(C14:H14)</f>
        <v>737290</v>
      </c>
      <c r="J14" s="100"/>
    </row>
    <row r="15" spans="1:10" s="101" customFormat="1" ht="13.8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3.8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3.8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3.8">
      <c r="A18" s="102" t="s">
        <v>51</v>
      </c>
      <c r="B18" s="34" t="s">
        <v>823</v>
      </c>
      <c r="C18" s="372">
        <f t="shared" ref="C18:H18" si="2">C14+C15</f>
        <v>925118</v>
      </c>
      <c r="D18" s="372">
        <f t="shared" si="2"/>
        <v>7660</v>
      </c>
      <c r="E18" s="372">
        <f>E14+E15</f>
        <v>0</v>
      </c>
      <c r="F18" s="372">
        <f t="shared" si="2"/>
        <v>0</v>
      </c>
      <c r="G18" s="372">
        <f t="shared" si="2"/>
        <v>17000</v>
      </c>
      <c r="H18" s="372">
        <f t="shared" si="2"/>
        <v>-212488</v>
      </c>
      <c r="I18" s="371">
        <f t="shared" si="0"/>
        <v>737290</v>
      </c>
      <c r="J18" s="51"/>
    </row>
    <row r="19" spans="1:10" ht="13.8">
      <c r="A19" s="102" t="s">
        <v>127</v>
      </c>
      <c r="B19" s="34" t="s">
        <v>824</v>
      </c>
      <c r="C19" s="372">
        <f t="shared" ref="C19:H19" si="3">SUM(C20:C21)</f>
        <v>0</v>
      </c>
      <c r="D19" s="372">
        <f t="shared" si="3"/>
        <v>0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0</v>
      </c>
      <c r="J19" s="51"/>
    </row>
    <row r="20" spans="1:10" ht="13.8">
      <c r="A20" s="103" t="s">
        <v>203</v>
      </c>
      <c r="B20" s="34" t="s">
        <v>825</v>
      </c>
      <c r="C20" s="131"/>
      <c r="D20" s="131"/>
      <c r="E20" s="131"/>
      <c r="F20" s="131"/>
      <c r="G20" s="131"/>
      <c r="H20" s="131"/>
      <c r="I20" s="371">
        <f t="shared" si="0"/>
        <v>0</v>
      </c>
      <c r="J20" s="51"/>
    </row>
    <row r="21" spans="1:10" ht="13.8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3.8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82120</v>
      </c>
      <c r="H22" s="372">
        <f>'1-SB'!G22</f>
        <v>0</v>
      </c>
      <c r="I22" s="371">
        <f t="shared" si="0"/>
        <v>82120</v>
      </c>
      <c r="J22" s="51"/>
    </row>
    <row r="23" spans="1:10" ht="13.8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3.8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3.8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3.8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27.6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3.8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3.8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27.6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3.8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3.8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3.8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3.8">
      <c r="A34" s="102" t="s">
        <v>55</v>
      </c>
      <c r="B34" s="34" t="s">
        <v>827</v>
      </c>
      <c r="C34" s="372">
        <f t="shared" ref="C34:H34" si="7">SUM(C18,C19,C22,C23,C26,C27,C30,C33)</f>
        <v>925118</v>
      </c>
      <c r="D34" s="372">
        <f t="shared" si="7"/>
        <v>7660</v>
      </c>
      <c r="E34" s="372">
        <f t="shared" si="7"/>
        <v>0</v>
      </c>
      <c r="F34" s="372">
        <f t="shared" si="7"/>
        <v>0</v>
      </c>
      <c r="G34" s="372">
        <f t="shared" si="7"/>
        <v>99120</v>
      </c>
      <c r="H34" s="372">
        <f t="shared" si="7"/>
        <v>-212488</v>
      </c>
      <c r="I34" s="371">
        <f t="shared" si="0"/>
        <v>819410</v>
      </c>
      <c r="J34" s="51"/>
    </row>
    <row r="35" spans="1:10" ht="13.8">
      <c r="A35" s="103" t="s">
        <v>104</v>
      </c>
      <c r="B35" s="34" t="s">
        <v>839</v>
      </c>
      <c r="C35" s="131"/>
      <c r="D35" s="131"/>
      <c r="E35" s="131"/>
      <c r="F35" s="131"/>
      <c r="G35" s="131"/>
      <c r="H35" s="131"/>
      <c r="I35" s="371">
        <f t="shared" si="0"/>
        <v>0</v>
      </c>
      <c r="J35" s="51"/>
    </row>
    <row r="36" spans="1:10" ht="27.6">
      <c r="A36" s="104" t="s">
        <v>56</v>
      </c>
      <c r="B36" s="34" t="s">
        <v>840</v>
      </c>
      <c r="C36" s="375">
        <f t="shared" ref="C36:H36" si="8">SUM(C34:C35)</f>
        <v>925118</v>
      </c>
      <c r="D36" s="375">
        <f t="shared" si="8"/>
        <v>7660</v>
      </c>
      <c r="E36" s="375">
        <f t="shared" si="8"/>
        <v>0</v>
      </c>
      <c r="F36" s="375">
        <f t="shared" si="8"/>
        <v>0</v>
      </c>
      <c r="G36" s="375">
        <f t="shared" si="8"/>
        <v>99120</v>
      </c>
      <c r="H36" s="375">
        <f t="shared" si="8"/>
        <v>-212488</v>
      </c>
      <c r="I36" s="371">
        <f t="shared" si="0"/>
        <v>819410</v>
      </c>
      <c r="J36" s="51"/>
    </row>
    <row r="37" spans="1:10" ht="13.8">
      <c r="B37" s="105"/>
      <c r="J37" s="51"/>
    </row>
    <row r="38" spans="1:10" ht="13.8">
      <c r="B38" s="105"/>
      <c r="J38" s="57"/>
    </row>
    <row r="39" spans="1:10" ht="39" customHeight="1">
      <c r="A39" s="384" t="s">
        <v>1323</v>
      </c>
      <c r="B39" s="385"/>
      <c r="C39" s="385"/>
      <c r="D39" s="385"/>
      <c r="E39" s="385"/>
      <c r="F39" s="385"/>
      <c r="G39" s="385"/>
      <c r="H39" s="385"/>
      <c r="I39" s="385"/>
      <c r="J39" s="57"/>
    </row>
    <row r="40" spans="1:10" ht="13.8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3.8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50000000000003" customHeight="1">
      <c r="J42" s="51"/>
    </row>
    <row r="43" spans="1:10" ht="13.8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3.8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3.8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3.8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3.8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3.8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3.8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3.8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3.8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3.8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3.8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3.8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3.8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3.8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3.8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3.8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3.8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3.8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3.8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3.8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3.8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3.8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3.8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3.8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3.8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3.8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3.8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3.8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3.8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3.8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3.8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3.8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3.8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3.8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3.8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3.8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3.8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3.8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3.8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3.8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3.8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3.8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3.8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3.8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3.8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3.8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3.8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3.8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3.8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3.8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3.8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3.8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3.8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3.8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3.8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3.8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3.8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3.8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3.8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3.8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3.8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3.8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3.8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3.8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3.8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3.8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3.8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3.8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3.8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3.8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3.8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3.8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3.8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3.8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3.8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3.8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3.8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3.8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3.8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3.8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3.8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3.8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3.8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3.8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3.8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3.8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3.8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3.8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3.8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3.8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3.8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3.8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3.8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3.8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3.8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3.8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3.8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3.8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3.8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3.8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3.8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3.8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3.8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3.8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3.8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3.8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3.8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3.8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3.8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3.8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3.8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3.8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3.8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3.8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3.8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3.8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3.8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3.8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3.8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3.8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3.8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3.8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3.8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3.8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3.8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3.8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3.8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3.8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3.8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3.8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3.8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3.8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3.8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3.8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3.8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3.8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3.8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3.8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3.8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3.8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3.8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3.8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3.8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3.8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3.8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3.8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D9:F9"/>
    <mergeCell ref="E10:E11"/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topLeftCell="A4" zoomScaleNormal="100" workbookViewId="0">
      <selection activeCell="D11" sqref="D11"/>
    </sheetView>
  </sheetViews>
  <sheetFormatPr defaultColWidth="9.109375" defaultRowHeight="15.6"/>
  <cols>
    <col min="1" max="1" width="8.6640625" style="58" customWidth="1"/>
    <col min="2" max="2" width="100.6640625" style="342" customWidth="1"/>
    <col min="3" max="3" width="17.6640625" style="58" customWidth="1"/>
    <col min="4" max="4" width="24" style="342" customWidth="1"/>
    <col min="5" max="8" width="12.6640625" style="342" customWidth="1"/>
    <col min="9" max="16384" width="9.10937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АСТРА ГЛОБАЛ ЕКУИТИ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01.01.2023 - 30.06.2023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44746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50000000000003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1018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47300.532899999998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47300.532899999998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0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0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7.9696999999999996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8.8574000000000002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/>
    </row>
    <row r="21" spans="1:4" s="88" customFormat="1">
      <c r="A21" s="170">
        <v>11</v>
      </c>
      <c r="B21" s="339" t="s">
        <v>1343</v>
      </c>
      <c r="C21" s="347" t="s">
        <v>1344</v>
      </c>
      <c r="D21" s="361"/>
    </row>
    <row r="22" spans="1:4">
      <c r="A22" s="170">
        <v>12</v>
      </c>
      <c r="B22" s="348" t="s">
        <v>1298</v>
      </c>
      <c r="C22" s="347" t="s">
        <v>1311</v>
      </c>
      <c r="D22" s="358">
        <v>3512.18</v>
      </c>
    </row>
    <row r="23" spans="1:4">
      <c r="A23" s="170">
        <v>13</v>
      </c>
      <c r="B23" s="348" t="s">
        <v>1299</v>
      </c>
      <c r="C23" s="347" t="s">
        <v>1313</v>
      </c>
      <c r="D23" s="358">
        <v>3530.66</v>
      </c>
    </row>
    <row r="24" spans="1:4">
      <c r="A24" s="170">
        <v>14</v>
      </c>
      <c r="B24" s="348" t="s">
        <v>1300</v>
      </c>
      <c r="C24" s="347" t="s">
        <v>1328</v>
      </c>
      <c r="D24" s="358">
        <v>436.11</v>
      </c>
    </row>
    <row r="25" spans="1:4">
      <c r="A25" s="170">
        <v>15</v>
      </c>
      <c r="B25" s="348" t="s">
        <v>1324</v>
      </c>
      <c r="C25" s="347" t="s">
        <v>1329</v>
      </c>
      <c r="D25" s="360">
        <v>0.1113</v>
      </c>
    </row>
    <row r="26" spans="1:4">
      <c r="A26" s="170">
        <v>16</v>
      </c>
      <c r="B26" s="348" t="s">
        <v>1325</v>
      </c>
      <c r="C26" s="347" t="s">
        <v>1330</v>
      </c>
      <c r="D26" s="360">
        <v>-1.38E-2</v>
      </c>
    </row>
    <row r="27" spans="1:4">
      <c r="A27" s="170">
        <v>17</v>
      </c>
      <c r="B27" s="348" t="s">
        <v>1326</v>
      </c>
      <c r="C27" s="347" t="s">
        <v>1331</v>
      </c>
      <c r="D27" s="360">
        <v>7.5200000000000003E-2</v>
      </c>
    </row>
    <row r="28" spans="1:4">
      <c r="A28" s="170">
        <v>18</v>
      </c>
      <c r="B28" s="348" t="s">
        <v>1327</v>
      </c>
      <c r="C28" s="347" t="s">
        <v>1339</v>
      </c>
      <c r="D28" s="360">
        <v>0.152</v>
      </c>
    </row>
    <row r="31" spans="1:4" ht="16.2">
      <c r="B31" s="376" t="s">
        <v>1340</v>
      </c>
    </row>
    <row r="32" spans="1:4">
      <c r="B32" s="342" t="s">
        <v>1341</v>
      </c>
    </row>
    <row r="33" spans="2:2" ht="31.2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ColWidth="9.109375" defaultRowHeight="15.6"/>
  <cols>
    <col min="1" max="1" width="16.44140625" style="329" bestFit="1" customWidth="1"/>
    <col min="2" max="2" width="11.33203125" style="329" bestFit="1" customWidth="1"/>
    <col min="3" max="3" width="11" style="329" bestFit="1" customWidth="1"/>
    <col min="4" max="4" width="16" style="329" bestFit="1" customWidth="1"/>
    <col min="5" max="5" width="55.109375" style="329" bestFit="1" customWidth="1"/>
    <col min="6" max="6" width="31.33203125" style="329" bestFit="1" customWidth="1"/>
    <col min="7" max="7" width="22.33203125" style="330" customWidth="1"/>
    <col min="8" max="16384" width="9.10937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АСТРА ГЛОБАЛ ЕКУИТИ</v>
      </c>
      <c r="B3" s="179" t="str">
        <f t="shared" ref="B3:B34" si="1">dfRG</f>
        <v>05-1654</v>
      </c>
      <c r="C3" s="180">
        <f t="shared" ref="C3:C34" si="2">EndDate</f>
        <v>45107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АСТРА ГЛОБАЛ ЕКУИТИ</v>
      </c>
      <c r="B4" s="179" t="str">
        <f t="shared" si="1"/>
        <v>05-1654</v>
      </c>
      <c r="C4" s="180">
        <f t="shared" si="2"/>
        <v>45107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АСТРА ГЛОБАЛ ЕКУИТИ</v>
      </c>
      <c r="B5" s="179" t="str">
        <f t="shared" si="1"/>
        <v>05-1654</v>
      </c>
      <c r="C5" s="180">
        <f t="shared" si="2"/>
        <v>45107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АСТРА ГЛОБАЛ ЕКУИТИ</v>
      </c>
      <c r="B6" s="179" t="str">
        <f t="shared" si="1"/>
        <v>05-1654</v>
      </c>
      <c r="C6" s="180">
        <f t="shared" si="2"/>
        <v>45107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АСТРА ГЛОБАЛ ЕКУИТИ</v>
      </c>
      <c r="B7" s="179" t="str">
        <f t="shared" si="1"/>
        <v>05-1654</v>
      </c>
      <c r="C7" s="180">
        <f t="shared" si="2"/>
        <v>45107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АСТРА ГЛОБАЛ ЕКУИТИ</v>
      </c>
      <c r="B8" s="179" t="str">
        <f t="shared" si="1"/>
        <v>05-1654</v>
      </c>
      <c r="C8" s="180">
        <f t="shared" si="2"/>
        <v>45107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АСТРА ГЛОБАЛ ЕКУИТИ</v>
      </c>
      <c r="B9" s="179" t="str">
        <f t="shared" si="1"/>
        <v>05-1654</v>
      </c>
      <c r="C9" s="180">
        <f t="shared" si="2"/>
        <v>45107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АСТРА ГЛОБАЛ ЕКУИТИ</v>
      </c>
      <c r="B10" s="179" t="str">
        <f t="shared" si="1"/>
        <v>05-1654</v>
      </c>
      <c r="C10" s="180">
        <f t="shared" si="2"/>
        <v>45107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АСТРА ГЛОБАЛ ЕКУИТИ</v>
      </c>
      <c r="B11" s="179" t="str">
        <f t="shared" si="1"/>
        <v>05-1654</v>
      </c>
      <c r="C11" s="180">
        <f t="shared" si="2"/>
        <v>45107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АСТРА ГЛОБАЛ ЕКУИТИ</v>
      </c>
      <c r="B12" s="179" t="str">
        <f t="shared" si="1"/>
        <v>05-1654</v>
      </c>
      <c r="C12" s="180">
        <f t="shared" si="2"/>
        <v>45107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АСТРА ГЛОБАЛ ЕКУИТИ</v>
      </c>
      <c r="B13" s="179" t="str">
        <f t="shared" si="1"/>
        <v>05-1654</v>
      </c>
      <c r="C13" s="180">
        <f t="shared" si="2"/>
        <v>45107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АСТРА ГЛОБАЛ ЕКУИТИ</v>
      </c>
      <c r="B14" s="179" t="str">
        <f t="shared" si="1"/>
        <v>05-1654</v>
      </c>
      <c r="C14" s="180">
        <f t="shared" si="2"/>
        <v>45107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АСТРА ГЛОБАЛ ЕКУИТИ</v>
      </c>
      <c r="B15" s="179" t="str">
        <f t="shared" si="1"/>
        <v>05-1654</v>
      </c>
      <c r="C15" s="180">
        <f t="shared" si="2"/>
        <v>45107</v>
      </c>
      <c r="D15" s="193" t="s">
        <v>151</v>
      </c>
      <c r="E15" s="194" t="s">
        <v>9</v>
      </c>
      <c r="F15" s="179" t="s">
        <v>754</v>
      </c>
      <c r="G15" s="183">
        <f>'1-SB'!C22</f>
        <v>281622</v>
      </c>
    </row>
    <row r="16" spans="1:7">
      <c r="A16" s="178" t="str">
        <f t="shared" si="0"/>
        <v>ДФ АСТРА ГЛОБАЛ ЕКУИТИ</v>
      </c>
      <c r="B16" s="179" t="str">
        <f t="shared" si="1"/>
        <v>05-1654</v>
      </c>
      <c r="C16" s="180">
        <f t="shared" si="2"/>
        <v>45107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АСТРА ГЛОБАЛ ЕКУИТИ</v>
      </c>
      <c r="B17" s="179" t="str">
        <f t="shared" si="1"/>
        <v>05-1654</v>
      </c>
      <c r="C17" s="180">
        <f t="shared" si="2"/>
        <v>45107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АСТРА ГЛОБАЛ ЕКУИТИ</v>
      </c>
      <c r="B18" s="179" t="str">
        <f t="shared" si="1"/>
        <v>05-1654</v>
      </c>
      <c r="C18" s="180">
        <f t="shared" si="2"/>
        <v>45107</v>
      </c>
      <c r="D18" s="191" t="s">
        <v>154</v>
      </c>
      <c r="E18" s="195" t="s">
        <v>11</v>
      </c>
      <c r="F18" s="179" t="s">
        <v>754</v>
      </c>
      <c r="G18" s="183">
        <f>'1-SB'!C25</f>
        <v>281622</v>
      </c>
    </row>
    <row r="19" spans="1:7">
      <c r="A19" s="178" t="str">
        <f t="shared" si="0"/>
        <v>ДФ АСТРА ГЛОБАЛ ЕКУИТИ</v>
      </c>
      <c r="B19" s="179" t="str">
        <f t="shared" si="1"/>
        <v>05-1654</v>
      </c>
      <c r="C19" s="180">
        <f t="shared" si="2"/>
        <v>45107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АСТРА ГЛОБАЛ ЕКУИТИ</v>
      </c>
      <c r="B20" s="179" t="str">
        <f t="shared" si="1"/>
        <v>05-1654</v>
      </c>
      <c r="C20" s="180">
        <f t="shared" si="2"/>
        <v>45107</v>
      </c>
      <c r="D20" s="193" t="s">
        <v>155</v>
      </c>
      <c r="E20" s="194" t="s">
        <v>115</v>
      </c>
      <c r="F20" s="179" t="s">
        <v>754</v>
      </c>
      <c r="G20" s="183">
        <f>'1-SB'!C27</f>
        <v>540552</v>
      </c>
    </row>
    <row r="21" spans="1:7">
      <c r="A21" s="178" t="str">
        <f t="shared" si="0"/>
        <v>ДФ АСТРА ГЛОБАЛ ЕКУИТИ</v>
      </c>
      <c r="B21" s="179" t="str">
        <f t="shared" si="1"/>
        <v>05-1654</v>
      </c>
      <c r="C21" s="180">
        <f t="shared" si="2"/>
        <v>45107</v>
      </c>
      <c r="D21" s="193" t="s">
        <v>156</v>
      </c>
      <c r="E21" s="196" t="s">
        <v>73</v>
      </c>
      <c r="F21" s="179" t="s">
        <v>754</v>
      </c>
      <c r="G21" s="183">
        <f>'1-SB'!C28</f>
        <v>540552</v>
      </c>
    </row>
    <row r="22" spans="1:7">
      <c r="A22" s="178" t="str">
        <f t="shared" si="0"/>
        <v>ДФ АСТРА ГЛОБАЛ ЕКУИТИ</v>
      </c>
      <c r="B22" s="179" t="str">
        <f t="shared" si="1"/>
        <v>05-1654</v>
      </c>
      <c r="C22" s="180">
        <f t="shared" si="2"/>
        <v>45107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АСТРА ГЛОБАЛ ЕКУИТИ</v>
      </c>
      <c r="B23" s="179" t="str">
        <f t="shared" si="1"/>
        <v>05-1654</v>
      </c>
      <c r="C23" s="180">
        <f t="shared" si="2"/>
        <v>45107</v>
      </c>
      <c r="D23" s="193" t="s">
        <v>158</v>
      </c>
      <c r="E23" s="196" t="s">
        <v>81</v>
      </c>
      <c r="F23" s="179" t="s">
        <v>754</v>
      </c>
      <c r="G23" s="183">
        <f>'1-SB'!C30</f>
        <v>0</v>
      </c>
    </row>
    <row r="24" spans="1:7">
      <c r="A24" s="178" t="str">
        <f t="shared" si="0"/>
        <v>ДФ АСТРА ГЛОБАЛ ЕКУИТИ</v>
      </c>
      <c r="B24" s="179" t="str">
        <f t="shared" si="1"/>
        <v>05-1654</v>
      </c>
      <c r="C24" s="180">
        <f t="shared" si="2"/>
        <v>45107</v>
      </c>
      <c r="D24" s="193" t="s">
        <v>159</v>
      </c>
      <c r="E24" s="196" t="s">
        <v>10</v>
      </c>
      <c r="F24" s="179" t="s">
        <v>754</v>
      </c>
      <c r="G24" s="183">
        <f>'1-SB'!C31</f>
        <v>0</v>
      </c>
    </row>
    <row r="25" spans="1:7">
      <c r="A25" s="178" t="str">
        <f t="shared" si="0"/>
        <v>ДФ АСТРА ГЛОБАЛ ЕКУИТИ</v>
      </c>
      <c r="B25" s="179" t="str">
        <f t="shared" si="1"/>
        <v>05-1654</v>
      </c>
      <c r="C25" s="180">
        <f t="shared" si="2"/>
        <v>45107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АСТРА ГЛОБАЛ ЕКУИТИ</v>
      </c>
      <c r="B26" s="179" t="str">
        <f t="shared" si="1"/>
        <v>05-1654</v>
      </c>
      <c r="C26" s="180">
        <f t="shared" si="2"/>
        <v>45107</v>
      </c>
      <c r="D26" s="193" t="s">
        <v>161</v>
      </c>
      <c r="E26" s="194" t="s">
        <v>108</v>
      </c>
      <c r="F26" s="179" t="s">
        <v>754</v>
      </c>
      <c r="G26" s="183">
        <f>'1-SB'!C33</f>
        <v>0</v>
      </c>
    </row>
    <row r="27" spans="1:7">
      <c r="A27" s="178" t="str">
        <f t="shared" si="0"/>
        <v>ДФ АСТРА ГЛОБАЛ ЕКУИТИ</v>
      </c>
      <c r="B27" s="179" t="str">
        <f t="shared" si="1"/>
        <v>05-1654</v>
      </c>
      <c r="C27" s="180">
        <f t="shared" si="2"/>
        <v>45107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АСТРА ГЛОБАЛ ЕКУИТИ</v>
      </c>
      <c r="B28" s="179" t="str">
        <f t="shared" si="1"/>
        <v>05-1654</v>
      </c>
      <c r="C28" s="180">
        <f t="shared" si="2"/>
        <v>45107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АСТРА ГЛОБАЛ ЕКУИТИ</v>
      </c>
      <c r="B29" s="179" t="str">
        <f t="shared" si="1"/>
        <v>05-1654</v>
      </c>
      <c r="C29" s="180">
        <f t="shared" si="2"/>
        <v>45107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АСТРА ГЛОБАЛ ЕКУИТИ</v>
      </c>
      <c r="B30" s="179" t="str">
        <f t="shared" si="1"/>
        <v>05-1654</v>
      </c>
      <c r="C30" s="180">
        <f t="shared" si="2"/>
        <v>45107</v>
      </c>
      <c r="D30" s="193" t="s">
        <v>165</v>
      </c>
      <c r="E30" s="195" t="s">
        <v>12</v>
      </c>
      <c r="F30" s="179" t="s">
        <v>754</v>
      </c>
      <c r="G30" s="183">
        <f>'1-SB'!C37</f>
        <v>540552</v>
      </c>
    </row>
    <row r="31" spans="1:7">
      <c r="A31" s="178" t="str">
        <f t="shared" si="0"/>
        <v>ДФ АСТРА ГЛОБАЛ ЕКУИТИ</v>
      </c>
      <c r="B31" s="179" t="str">
        <f t="shared" si="1"/>
        <v>05-1654</v>
      </c>
      <c r="C31" s="180">
        <f t="shared" si="2"/>
        <v>45107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АСТРА ГЛОБАЛ ЕКУИТИ</v>
      </c>
      <c r="B32" s="179" t="str">
        <f t="shared" si="1"/>
        <v>05-1654</v>
      </c>
      <c r="C32" s="180">
        <f t="shared" si="2"/>
        <v>45107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АСТРА ГЛОБАЛ ЕКУИТИ</v>
      </c>
      <c r="B33" s="179" t="str">
        <f t="shared" si="1"/>
        <v>05-1654</v>
      </c>
      <c r="C33" s="180">
        <f t="shared" si="2"/>
        <v>45107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АСТРА ГЛОБАЛ ЕКУИТИ</v>
      </c>
      <c r="B34" s="179" t="str">
        <f t="shared" si="1"/>
        <v>05-1654</v>
      </c>
      <c r="C34" s="180">
        <f t="shared" si="2"/>
        <v>45107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АСТРА ГЛОБАЛ ЕКУИТИ</v>
      </c>
      <c r="B35" s="179" t="str">
        <f t="shared" ref="B35:B58" si="4">dfRG</f>
        <v>05-1654</v>
      </c>
      <c r="C35" s="180">
        <f t="shared" ref="C35:C58" si="5">EndDate</f>
        <v>45107</v>
      </c>
      <c r="D35" s="186" t="s">
        <v>169</v>
      </c>
      <c r="E35" s="187" t="s">
        <v>82</v>
      </c>
      <c r="F35" s="179" t="s">
        <v>754</v>
      </c>
      <c r="G35" s="183">
        <f>'1-SB'!C42</f>
        <v>230</v>
      </c>
    </row>
    <row r="36" spans="1:7">
      <c r="A36" s="178" t="str">
        <f t="shared" si="3"/>
        <v>ДФ АСТРА ГЛОБАЛ ЕКУИТИ</v>
      </c>
      <c r="B36" s="179" t="str">
        <f t="shared" si="4"/>
        <v>05-1654</v>
      </c>
      <c r="C36" s="180">
        <f t="shared" si="5"/>
        <v>45107</v>
      </c>
      <c r="D36" s="184" t="s">
        <v>170</v>
      </c>
      <c r="E36" s="190" t="s">
        <v>13</v>
      </c>
      <c r="F36" s="179" t="s">
        <v>754</v>
      </c>
      <c r="G36" s="183">
        <f>'1-SB'!C43</f>
        <v>230</v>
      </c>
    </row>
    <row r="37" spans="1:7">
      <c r="A37" s="178" t="str">
        <f t="shared" si="3"/>
        <v>ДФ АСТРА ГЛОБАЛ ЕКУИТИ</v>
      </c>
      <c r="B37" s="179" t="str">
        <f t="shared" si="4"/>
        <v>05-1654</v>
      </c>
      <c r="C37" s="180">
        <f t="shared" si="5"/>
        <v>45107</v>
      </c>
      <c r="D37" s="184" t="s">
        <v>171</v>
      </c>
      <c r="E37" s="185" t="s">
        <v>884</v>
      </c>
      <c r="F37" s="179" t="s">
        <v>754</v>
      </c>
      <c r="G37" s="183">
        <f>'1-SB'!C44</f>
        <v>306</v>
      </c>
    </row>
    <row r="38" spans="1:7">
      <c r="A38" s="178" t="str">
        <f t="shared" si="3"/>
        <v>ДФ АСТРА ГЛОБАЛ ЕКУИТИ</v>
      </c>
      <c r="B38" s="179" t="str">
        <f t="shared" si="4"/>
        <v>05-1654</v>
      </c>
      <c r="C38" s="180">
        <f t="shared" si="5"/>
        <v>45107</v>
      </c>
      <c r="D38" s="184" t="s">
        <v>172</v>
      </c>
      <c r="E38" s="190" t="s">
        <v>34</v>
      </c>
      <c r="F38" s="179" t="s">
        <v>754</v>
      </c>
      <c r="G38" s="183">
        <f>'1-SB'!C45</f>
        <v>822710</v>
      </c>
    </row>
    <row r="39" spans="1:7">
      <c r="A39" s="178" t="str">
        <f t="shared" si="3"/>
        <v>ДФ АСТРА ГЛОБАЛ ЕКУИТИ</v>
      </c>
      <c r="B39" s="179" t="str">
        <f t="shared" si="4"/>
        <v>05-1654</v>
      </c>
      <c r="C39" s="180">
        <f t="shared" si="5"/>
        <v>45107</v>
      </c>
      <c r="D39" s="184" t="s">
        <v>173</v>
      </c>
      <c r="E39" s="184" t="s">
        <v>36</v>
      </c>
      <c r="F39" s="179" t="s">
        <v>754</v>
      </c>
      <c r="G39" s="183">
        <f>'1-SB'!C47</f>
        <v>822710</v>
      </c>
    </row>
    <row r="40" spans="1:7">
      <c r="A40" s="197" t="str">
        <f t="shared" si="3"/>
        <v>ДФ АСТРА ГЛОБАЛ ЕКУИТИ</v>
      </c>
      <c r="B40" s="198" t="str">
        <f t="shared" si="4"/>
        <v>05-1654</v>
      </c>
      <c r="C40" s="199">
        <f t="shared" si="5"/>
        <v>45107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АСТРА ГЛОБАЛ ЕКУИТИ</v>
      </c>
      <c r="B41" s="198" t="str">
        <f t="shared" si="4"/>
        <v>05-1654</v>
      </c>
      <c r="C41" s="199">
        <f t="shared" si="5"/>
        <v>45107</v>
      </c>
      <c r="D41" s="203" t="s">
        <v>174</v>
      </c>
      <c r="E41" s="204" t="s">
        <v>881</v>
      </c>
      <c r="F41" s="198" t="s">
        <v>755</v>
      </c>
      <c r="G41" s="202">
        <f>'1-SB'!G11</f>
        <v>925118</v>
      </c>
    </row>
    <row r="42" spans="1:7">
      <c r="A42" s="197" t="str">
        <f t="shared" si="3"/>
        <v>ДФ АСТРА ГЛОБАЛ ЕКУИТИ</v>
      </c>
      <c r="B42" s="198" t="str">
        <f t="shared" si="4"/>
        <v>05-1654</v>
      </c>
      <c r="C42" s="199">
        <f t="shared" si="5"/>
        <v>45107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2">
      <c r="A43" s="197" t="str">
        <f t="shared" si="3"/>
        <v>ДФ АСТРА ГЛОБАЛ ЕКУИТИ</v>
      </c>
      <c r="B43" s="198" t="str">
        <f t="shared" si="4"/>
        <v>05-1654</v>
      </c>
      <c r="C43" s="199">
        <f t="shared" si="5"/>
        <v>45107</v>
      </c>
      <c r="D43" s="206" t="s">
        <v>175</v>
      </c>
      <c r="E43" s="207" t="s">
        <v>114</v>
      </c>
      <c r="F43" s="198" t="s">
        <v>755</v>
      </c>
      <c r="G43" s="202">
        <f>'1-SB'!G13</f>
        <v>7660</v>
      </c>
    </row>
    <row r="44" spans="1:7">
      <c r="A44" s="197" t="str">
        <f t="shared" si="3"/>
        <v>ДФ АСТРА ГЛОБАЛ ЕКУИТИ</v>
      </c>
      <c r="B44" s="198" t="str">
        <f t="shared" si="4"/>
        <v>05-1654</v>
      </c>
      <c r="C44" s="199">
        <f t="shared" si="5"/>
        <v>45107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АСТРА ГЛОБАЛ ЕКУИТИ</v>
      </c>
      <c r="B45" s="198" t="str">
        <f t="shared" si="4"/>
        <v>05-1654</v>
      </c>
      <c r="C45" s="199">
        <f t="shared" si="5"/>
        <v>45107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АСТРА ГЛОБАЛ ЕКУИТИ</v>
      </c>
      <c r="B46" s="198" t="str">
        <f t="shared" si="4"/>
        <v>05-1654</v>
      </c>
      <c r="C46" s="199">
        <f t="shared" si="5"/>
        <v>45107</v>
      </c>
      <c r="D46" s="203" t="s">
        <v>178</v>
      </c>
      <c r="E46" s="208" t="s">
        <v>23</v>
      </c>
      <c r="F46" s="198" t="s">
        <v>755</v>
      </c>
      <c r="G46" s="202">
        <f>'1-SB'!G16</f>
        <v>7660</v>
      </c>
    </row>
    <row r="47" spans="1:7">
      <c r="A47" s="197" t="str">
        <f t="shared" si="3"/>
        <v>ДФ АСТРА ГЛОБАЛ ЕКУИТИ</v>
      </c>
      <c r="B47" s="198" t="str">
        <f t="shared" si="4"/>
        <v>05-1654</v>
      </c>
      <c r="C47" s="199">
        <f t="shared" si="5"/>
        <v>45107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АСТРА ГЛОБАЛ ЕКУИТИ</v>
      </c>
      <c r="B48" s="198" t="str">
        <f t="shared" si="4"/>
        <v>05-1654</v>
      </c>
      <c r="C48" s="199">
        <f t="shared" si="5"/>
        <v>45107</v>
      </c>
      <c r="D48" s="205" t="s">
        <v>179</v>
      </c>
      <c r="E48" s="207" t="s">
        <v>26</v>
      </c>
      <c r="F48" s="198" t="s">
        <v>755</v>
      </c>
      <c r="G48" s="202">
        <f>'1-SB'!G18</f>
        <v>-195488</v>
      </c>
    </row>
    <row r="49" spans="1:7">
      <c r="A49" s="197" t="str">
        <f t="shared" si="3"/>
        <v>ДФ АСТРА ГЛОБАЛ ЕКУИТИ</v>
      </c>
      <c r="B49" s="198" t="str">
        <f t="shared" si="4"/>
        <v>05-1654</v>
      </c>
      <c r="C49" s="199">
        <f t="shared" si="5"/>
        <v>45107</v>
      </c>
      <c r="D49" s="205" t="s">
        <v>180</v>
      </c>
      <c r="E49" s="209" t="s">
        <v>27</v>
      </c>
      <c r="F49" s="198" t="s">
        <v>755</v>
      </c>
      <c r="G49" s="202">
        <f>'1-SB'!G19</f>
        <v>17000</v>
      </c>
    </row>
    <row r="50" spans="1:7">
      <c r="A50" s="197" t="str">
        <f t="shared" si="3"/>
        <v>ДФ АСТРА ГЛОБАЛ ЕКУИТИ</v>
      </c>
      <c r="B50" s="198" t="str">
        <f t="shared" si="4"/>
        <v>05-1654</v>
      </c>
      <c r="C50" s="199">
        <f t="shared" si="5"/>
        <v>45107</v>
      </c>
      <c r="D50" s="205" t="s">
        <v>181</v>
      </c>
      <c r="E50" s="209" t="s">
        <v>28</v>
      </c>
      <c r="F50" s="198" t="s">
        <v>755</v>
      </c>
      <c r="G50" s="202">
        <f>'1-SB'!G20</f>
        <v>-212488</v>
      </c>
    </row>
    <row r="51" spans="1:7">
      <c r="A51" s="197" t="str">
        <f t="shared" si="3"/>
        <v>ДФ АСТРА ГЛОБАЛ ЕКУИТИ</v>
      </c>
      <c r="B51" s="198" t="str">
        <f t="shared" si="4"/>
        <v>05-1654</v>
      </c>
      <c r="C51" s="199">
        <f t="shared" si="5"/>
        <v>45107</v>
      </c>
      <c r="D51" s="210" t="s">
        <v>182</v>
      </c>
      <c r="E51" s="211" t="s">
        <v>923</v>
      </c>
      <c r="F51" s="198" t="s">
        <v>755</v>
      </c>
      <c r="G51" s="202">
        <f>'1-SB'!G21</f>
        <v>82120</v>
      </c>
    </row>
    <row r="52" spans="1:7">
      <c r="A52" s="197" t="str">
        <f t="shared" si="3"/>
        <v>ДФ АСТРА ГЛОБАЛ ЕКУИТИ</v>
      </c>
      <c r="B52" s="198" t="str">
        <f t="shared" si="4"/>
        <v>05-1654</v>
      </c>
      <c r="C52" s="199">
        <f t="shared" si="5"/>
        <v>45107</v>
      </c>
      <c r="D52" s="210" t="s">
        <v>925</v>
      </c>
      <c r="E52" s="211" t="s">
        <v>924</v>
      </c>
      <c r="F52" s="198" t="s">
        <v>755</v>
      </c>
      <c r="G52" s="202">
        <f>'1-SB'!G22</f>
        <v>0</v>
      </c>
    </row>
    <row r="53" spans="1:7">
      <c r="A53" s="197" t="str">
        <f t="shared" si="3"/>
        <v>ДФ АСТРА ГЛОБАЛ ЕКУИТИ</v>
      </c>
      <c r="B53" s="198" t="str">
        <f t="shared" si="4"/>
        <v>05-1654</v>
      </c>
      <c r="C53" s="199">
        <f t="shared" si="5"/>
        <v>45107</v>
      </c>
      <c r="D53" s="203" t="s">
        <v>183</v>
      </c>
      <c r="E53" s="208" t="s">
        <v>29</v>
      </c>
      <c r="F53" s="198" t="s">
        <v>755</v>
      </c>
      <c r="G53" s="202">
        <f>'1-SB'!G23</f>
        <v>-113368</v>
      </c>
    </row>
    <row r="54" spans="1:7">
      <c r="A54" s="197" t="str">
        <f t="shared" si="3"/>
        <v>ДФ АСТРА ГЛОБАЛ ЕКУИТИ</v>
      </c>
      <c r="B54" s="198" t="str">
        <f t="shared" si="4"/>
        <v>05-1654</v>
      </c>
      <c r="C54" s="199">
        <f t="shared" si="5"/>
        <v>45107</v>
      </c>
      <c r="D54" s="200" t="s">
        <v>184</v>
      </c>
      <c r="E54" s="212" t="s">
        <v>31</v>
      </c>
      <c r="F54" s="198" t="s">
        <v>755</v>
      </c>
      <c r="G54" s="202">
        <f>'1-SB'!G24</f>
        <v>819410</v>
      </c>
    </row>
    <row r="55" spans="1:7">
      <c r="A55" s="197" t="str">
        <f t="shared" si="3"/>
        <v>ДФ АСТРА ГЛОБАЛ ЕКУИТИ</v>
      </c>
      <c r="B55" s="198" t="str">
        <f t="shared" si="4"/>
        <v>05-1654</v>
      </c>
      <c r="C55" s="199">
        <f t="shared" si="5"/>
        <v>45107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АСТРА ГЛОБАЛ ЕКУИТИ</v>
      </c>
      <c r="B56" s="198" t="str">
        <f t="shared" si="4"/>
        <v>05-1654</v>
      </c>
      <c r="C56" s="199">
        <f t="shared" si="5"/>
        <v>45107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АСТРА ГЛОБАЛ ЕКУИТИ</v>
      </c>
      <c r="B57" s="198" t="str">
        <f t="shared" si="4"/>
        <v>05-1654</v>
      </c>
      <c r="C57" s="199">
        <f t="shared" si="5"/>
        <v>45107</v>
      </c>
      <c r="D57" s="205" t="s">
        <v>186</v>
      </c>
      <c r="E57" s="207" t="s">
        <v>103</v>
      </c>
      <c r="F57" s="198" t="s">
        <v>755</v>
      </c>
      <c r="G57" s="202">
        <f>'1-SB'!G28</f>
        <v>2555</v>
      </c>
    </row>
    <row r="58" spans="1:7">
      <c r="A58" s="197" t="str">
        <f t="shared" si="3"/>
        <v>ДФ АСТРА ГЛОБАЛ ЕКУИТИ</v>
      </c>
      <c r="B58" s="198" t="str">
        <f t="shared" si="4"/>
        <v>05-1654</v>
      </c>
      <c r="C58" s="199">
        <f t="shared" si="5"/>
        <v>45107</v>
      </c>
      <c r="D58" s="205" t="s">
        <v>187</v>
      </c>
      <c r="E58" s="209" t="s">
        <v>139</v>
      </c>
      <c r="F58" s="198" t="s">
        <v>755</v>
      </c>
      <c r="G58" s="202">
        <f>'1-SB'!G29</f>
        <v>331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2224</v>
      </c>
    </row>
    <row r="60" spans="1:7">
      <c r="A60" s="197" t="str">
        <f t="shared" ref="A60:A81" si="6">dfName</f>
        <v>ДФ АСТРА ГЛОБАЛ ЕКУИТИ</v>
      </c>
      <c r="B60" s="198" t="str">
        <f t="shared" ref="B60:B81" si="7">dfRG</f>
        <v>05-1654</v>
      </c>
      <c r="C60" s="199">
        <f t="shared" ref="C60:C81" si="8">EndDate</f>
        <v>45107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АСТРА ГЛОБАЛ ЕКУИТИ</v>
      </c>
      <c r="B61" s="198" t="str">
        <f t="shared" si="7"/>
        <v>05-1654</v>
      </c>
      <c r="C61" s="199">
        <f t="shared" si="8"/>
        <v>45107</v>
      </c>
      <c r="D61" s="205" t="s">
        <v>190</v>
      </c>
      <c r="E61" s="213" t="s">
        <v>99</v>
      </c>
      <c r="F61" s="198" t="s">
        <v>755</v>
      </c>
      <c r="G61" s="202">
        <f>'1-SB'!G32</f>
        <v>745</v>
      </c>
    </row>
    <row r="62" spans="1:7">
      <c r="A62" s="197" t="str">
        <f t="shared" si="6"/>
        <v>ДФ АСТРА ГЛОБАЛ ЕКУИТИ</v>
      </c>
      <c r="B62" s="198" t="str">
        <f t="shared" si="7"/>
        <v>05-1654</v>
      </c>
      <c r="C62" s="199">
        <f t="shared" si="8"/>
        <v>45107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АСТРА ГЛОБАЛ ЕКУИТИ</v>
      </c>
      <c r="B63" s="198" t="str">
        <f t="shared" si="7"/>
        <v>05-1654</v>
      </c>
      <c r="C63" s="199">
        <f t="shared" si="8"/>
        <v>45107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АСТРА ГЛОБАЛ ЕКУИТИ</v>
      </c>
      <c r="B64" s="198" t="str">
        <f t="shared" si="7"/>
        <v>05-1654</v>
      </c>
      <c r="C64" s="199">
        <f t="shared" si="8"/>
        <v>45107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АСТРА ГЛОБАЛ ЕКУИТИ</v>
      </c>
      <c r="B65" s="198" t="str">
        <f t="shared" si="7"/>
        <v>05-1654</v>
      </c>
      <c r="C65" s="199">
        <f t="shared" si="8"/>
        <v>45107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АСТРА ГЛОБАЛ ЕКУИТИ</v>
      </c>
      <c r="B66" s="198" t="str">
        <f t="shared" si="7"/>
        <v>05-1654</v>
      </c>
      <c r="C66" s="199">
        <f t="shared" si="8"/>
        <v>45107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2">
      <c r="A67" s="197" t="str">
        <f t="shared" si="6"/>
        <v>ДФ АСТРА ГЛОБАЛ ЕКУИТИ</v>
      </c>
      <c r="B67" s="198" t="str">
        <f t="shared" si="7"/>
        <v>05-1654</v>
      </c>
      <c r="C67" s="199">
        <f t="shared" si="8"/>
        <v>45107</v>
      </c>
      <c r="D67" s="206" t="s">
        <v>196</v>
      </c>
      <c r="E67" s="213" t="s">
        <v>120</v>
      </c>
      <c r="F67" s="198" t="s">
        <v>755</v>
      </c>
      <c r="G67" s="202">
        <f>'1-SB'!G38</f>
        <v>0</v>
      </c>
    </row>
    <row r="68" spans="1:7">
      <c r="A68" s="197" t="str">
        <f t="shared" si="6"/>
        <v>ДФ АСТРА ГЛОБАЛ ЕКУИТИ</v>
      </c>
      <c r="B68" s="198" t="str">
        <f t="shared" si="7"/>
        <v>05-1654</v>
      </c>
      <c r="C68" s="199">
        <f t="shared" si="8"/>
        <v>45107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АСТРА ГЛОБАЛ ЕКУИТИ</v>
      </c>
      <c r="B69" s="198" t="str">
        <f t="shared" si="7"/>
        <v>05-1654</v>
      </c>
      <c r="C69" s="199">
        <f t="shared" si="8"/>
        <v>45107</v>
      </c>
      <c r="D69" s="200" t="s">
        <v>198</v>
      </c>
      <c r="E69" s="212" t="s">
        <v>34</v>
      </c>
      <c r="F69" s="198" t="s">
        <v>755</v>
      </c>
      <c r="G69" s="202">
        <f>'1-SB'!G40</f>
        <v>3300</v>
      </c>
    </row>
    <row r="70" spans="1:7">
      <c r="A70" s="197" t="str">
        <f t="shared" si="6"/>
        <v>ДФ АСТРА ГЛОБАЛ ЕКУИТИ</v>
      </c>
      <c r="B70" s="198" t="str">
        <f t="shared" si="7"/>
        <v>05-1654</v>
      </c>
      <c r="C70" s="199">
        <f t="shared" si="8"/>
        <v>45107</v>
      </c>
      <c r="D70" s="203" t="s">
        <v>199</v>
      </c>
      <c r="E70" s="203" t="s">
        <v>35</v>
      </c>
      <c r="F70" s="198" t="s">
        <v>755</v>
      </c>
      <c r="G70" s="202">
        <f>'1-SB'!G47</f>
        <v>822710</v>
      </c>
    </row>
    <row r="71" spans="1:7">
      <c r="A71" s="215" t="str">
        <f t="shared" si="6"/>
        <v>ДФ АСТРА ГЛОБАЛ ЕКУИТИ</v>
      </c>
      <c r="B71" s="216" t="str">
        <f t="shared" si="7"/>
        <v>05-1654</v>
      </c>
      <c r="C71" s="217">
        <f t="shared" si="8"/>
        <v>45107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АСТРА ГЛОБАЛ ЕКУИТИ</v>
      </c>
      <c r="B72" s="216" t="str">
        <f t="shared" si="7"/>
        <v>05-1654</v>
      </c>
      <c r="C72" s="217">
        <f t="shared" si="8"/>
        <v>45107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АСТРА ГЛОБАЛ ЕКУИТИ</v>
      </c>
      <c r="B73" s="216" t="str">
        <f t="shared" si="7"/>
        <v>05-1654</v>
      </c>
      <c r="C73" s="217">
        <f t="shared" si="8"/>
        <v>45107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2">
      <c r="A74" s="215" t="str">
        <f t="shared" si="6"/>
        <v>ДФ АСТРА ГЛОБАЛ ЕКУИТИ</v>
      </c>
      <c r="B74" s="216" t="str">
        <f t="shared" si="7"/>
        <v>05-1654</v>
      </c>
      <c r="C74" s="217">
        <f t="shared" si="8"/>
        <v>45107</v>
      </c>
      <c r="D74" s="218" t="s">
        <v>757</v>
      </c>
      <c r="E74" s="223" t="s">
        <v>886</v>
      </c>
      <c r="F74" s="216" t="s">
        <v>790</v>
      </c>
      <c r="G74" s="220">
        <f>'2-OD'!C13</f>
        <v>5789</v>
      </c>
    </row>
    <row r="75" spans="1:7" ht="31.2">
      <c r="A75" s="215" t="str">
        <f t="shared" si="6"/>
        <v>ДФ АСТРА ГЛОБАЛ ЕКУИТИ</v>
      </c>
      <c r="B75" s="216" t="str">
        <f t="shared" si="7"/>
        <v>05-1654</v>
      </c>
      <c r="C75" s="217">
        <f t="shared" si="8"/>
        <v>45107</v>
      </c>
      <c r="D75" s="218" t="s">
        <v>758</v>
      </c>
      <c r="E75" s="223" t="s">
        <v>887</v>
      </c>
      <c r="F75" s="216" t="s">
        <v>790</v>
      </c>
      <c r="G75" s="220">
        <f>'2-OD'!C14</f>
        <v>457221</v>
      </c>
    </row>
    <row r="76" spans="1:7">
      <c r="A76" s="215" t="str">
        <f t="shared" si="6"/>
        <v>ДФ АСТРА ГЛОБАЛ ЕКУИТИ</v>
      </c>
      <c r="B76" s="216" t="str">
        <f t="shared" si="7"/>
        <v>05-1654</v>
      </c>
      <c r="C76" s="217">
        <f t="shared" si="8"/>
        <v>45107</v>
      </c>
      <c r="D76" s="218" t="s">
        <v>759</v>
      </c>
      <c r="E76" s="223" t="s">
        <v>888</v>
      </c>
      <c r="F76" s="216" t="s">
        <v>790</v>
      </c>
      <c r="G76" s="220">
        <f>'2-OD'!C15</f>
        <v>22113</v>
      </c>
    </row>
    <row r="77" spans="1:7">
      <c r="A77" s="215" t="str">
        <f t="shared" si="6"/>
        <v>ДФ АСТРА ГЛОБАЛ ЕКУИТИ</v>
      </c>
      <c r="B77" s="216" t="str">
        <f t="shared" si="7"/>
        <v>05-1654</v>
      </c>
      <c r="C77" s="217">
        <f t="shared" si="8"/>
        <v>45107</v>
      </c>
      <c r="D77" s="218" t="s">
        <v>760</v>
      </c>
      <c r="E77" s="223" t="s">
        <v>915</v>
      </c>
      <c r="F77" s="216" t="s">
        <v>790</v>
      </c>
      <c r="G77" s="220">
        <f>'2-OD'!C16</f>
        <v>1902</v>
      </c>
    </row>
    <row r="78" spans="1:7">
      <c r="A78" s="215" t="str">
        <f t="shared" si="6"/>
        <v>ДФ АСТРА ГЛОБАЛ ЕКУИТИ</v>
      </c>
      <c r="B78" s="216" t="str">
        <f t="shared" si="7"/>
        <v>05-1654</v>
      </c>
      <c r="C78" s="217">
        <f t="shared" si="8"/>
        <v>45107</v>
      </c>
      <c r="D78" s="221" t="s">
        <v>761</v>
      </c>
      <c r="E78" s="224" t="s">
        <v>20</v>
      </c>
      <c r="F78" s="216" t="s">
        <v>790</v>
      </c>
      <c r="G78" s="220">
        <f>'2-OD'!C18</f>
        <v>487025</v>
      </c>
    </row>
    <row r="79" spans="1:7">
      <c r="A79" s="215" t="str">
        <f t="shared" si="6"/>
        <v>ДФ АСТРА ГЛОБАЛ ЕКУИТИ</v>
      </c>
      <c r="B79" s="216" t="str">
        <f t="shared" si="7"/>
        <v>05-1654</v>
      </c>
      <c r="C79" s="217">
        <f t="shared" si="8"/>
        <v>45107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АСТРА ГЛОБАЛ ЕКУИТИ</v>
      </c>
      <c r="B80" s="216" t="str">
        <f t="shared" si="7"/>
        <v>05-1654</v>
      </c>
      <c r="C80" s="217">
        <f t="shared" si="8"/>
        <v>45107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АСТРА ГЛОБАЛ ЕКУИТИ</v>
      </c>
      <c r="B81" s="216" t="str">
        <f t="shared" si="7"/>
        <v>05-1654</v>
      </c>
      <c r="C81" s="217">
        <f t="shared" si="8"/>
        <v>45107</v>
      </c>
      <c r="D81" s="218" t="s">
        <v>763</v>
      </c>
      <c r="E81" s="223" t="s">
        <v>100</v>
      </c>
      <c r="F81" s="216" t="s">
        <v>790</v>
      </c>
      <c r="G81" s="220">
        <f>'2-OD'!C21</f>
        <v>13498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АСТРА ГЛОБАЛ ЕКУИТИ</v>
      </c>
      <c r="B83" s="216" t="str">
        <f t="shared" ref="B83:B109" si="10">dfRG</f>
        <v>05-1654</v>
      </c>
      <c r="C83" s="217">
        <f t="shared" ref="C83:C109" si="11">EndDate</f>
        <v>45107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АСТРА ГЛОБАЛ ЕКУИТИ</v>
      </c>
      <c r="B84" s="216" t="str">
        <f t="shared" si="10"/>
        <v>05-1654</v>
      </c>
      <c r="C84" s="217">
        <f t="shared" si="11"/>
        <v>45107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АСТРА ГЛОБАЛ ЕКУИТИ</v>
      </c>
      <c r="B85" s="216" t="str">
        <f t="shared" si="10"/>
        <v>05-1654</v>
      </c>
      <c r="C85" s="217">
        <f t="shared" si="11"/>
        <v>45107</v>
      </c>
      <c r="D85" s="221" t="s">
        <v>767</v>
      </c>
      <c r="E85" s="224" t="s">
        <v>23</v>
      </c>
      <c r="F85" s="216" t="s">
        <v>790</v>
      </c>
      <c r="G85" s="220">
        <f>'2-OD'!C25</f>
        <v>13498</v>
      </c>
    </row>
    <row r="86" spans="1:7">
      <c r="A86" s="215" t="str">
        <f t="shared" si="9"/>
        <v>ДФ АСТРА ГЛОБАЛ ЕКУИТИ</v>
      </c>
      <c r="B86" s="216" t="str">
        <f t="shared" si="10"/>
        <v>05-1654</v>
      </c>
      <c r="C86" s="217">
        <f t="shared" si="11"/>
        <v>45107</v>
      </c>
      <c r="D86" s="221" t="s">
        <v>768</v>
      </c>
      <c r="E86" s="225" t="s">
        <v>122</v>
      </c>
      <c r="F86" s="216" t="s">
        <v>790</v>
      </c>
      <c r="G86" s="220">
        <f>'2-OD'!C26</f>
        <v>500523</v>
      </c>
    </row>
    <row r="87" spans="1:7">
      <c r="A87" s="215" t="str">
        <f t="shared" si="9"/>
        <v>ДФ АСТРА ГЛОБАЛ ЕКУИТИ</v>
      </c>
      <c r="B87" s="216" t="str">
        <f t="shared" si="10"/>
        <v>05-1654</v>
      </c>
      <c r="C87" s="217">
        <f t="shared" si="11"/>
        <v>45107</v>
      </c>
      <c r="D87" s="221" t="s">
        <v>769</v>
      </c>
      <c r="E87" s="225" t="s">
        <v>786</v>
      </c>
      <c r="F87" s="216" t="s">
        <v>790</v>
      </c>
      <c r="G87" s="220">
        <f>'2-OD'!C27</f>
        <v>82120</v>
      </c>
    </row>
    <row r="88" spans="1:7">
      <c r="A88" s="215" t="str">
        <f t="shared" si="9"/>
        <v>ДФ АСТРА ГЛОБАЛ ЕКУИТИ</v>
      </c>
      <c r="B88" s="216" t="str">
        <f t="shared" si="10"/>
        <v>05-1654</v>
      </c>
      <c r="C88" s="217">
        <f t="shared" si="11"/>
        <v>45107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АСТРА ГЛОБАЛ ЕКУИТИ</v>
      </c>
      <c r="B89" s="216" t="str">
        <f t="shared" si="10"/>
        <v>05-1654</v>
      </c>
      <c r="C89" s="217">
        <f t="shared" si="11"/>
        <v>45107</v>
      </c>
      <c r="D89" s="221" t="s">
        <v>771</v>
      </c>
      <c r="E89" s="225" t="s">
        <v>124</v>
      </c>
      <c r="F89" s="216" t="s">
        <v>790</v>
      </c>
      <c r="G89" s="220">
        <f>'2-OD'!C29</f>
        <v>82120</v>
      </c>
    </row>
    <row r="90" spans="1:7">
      <c r="A90" s="215" t="str">
        <f t="shared" si="9"/>
        <v>ДФ АСТРА ГЛОБАЛ ЕКУИТИ</v>
      </c>
      <c r="B90" s="216" t="str">
        <f t="shared" si="10"/>
        <v>05-1654</v>
      </c>
      <c r="C90" s="217">
        <f t="shared" si="11"/>
        <v>45107</v>
      </c>
      <c r="D90" s="221" t="s">
        <v>772</v>
      </c>
      <c r="E90" s="225" t="s">
        <v>788</v>
      </c>
      <c r="F90" s="216" t="s">
        <v>790</v>
      </c>
      <c r="G90" s="220">
        <f>'2-OD'!C30</f>
        <v>582643</v>
      </c>
    </row>
    <row r="91" spans="1:7">
      <c r="A91" s="226" t="str">
        <f t="shared" si="9"/>
        <v>ДФ АСТРА ГЛОБАЛ ЕКУИТИ</v>
      </c>
      <c r="B91" s="227" t="str">
        <f t="shared" si="10"/>
        <v>05-1654</v>
      </c>
      <c r="C91" s="228">
        <f t="shared" si="11"/>
        <v>45107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АСТРА ГЛОБАЛ ЕКУИТИ</v>
      </c>
      <c r="B92" s="227" t="str">
        <f t="shared" si="10"/>
        <v>05-1654</v>
      </c>
      <c r="C92" s="228">
        <f t="shared" si="11"/>
        <v>45107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АСТРА ГЛОБАЛ ЕКУИТИ</v>
      </c>
      <c r="B93" s="227" t="str">
        <f t="shared" si="10"/>
        <v>05-1654</v>
      </c>
      <c r="C93" s="228">
        <f t="shared" si="11"/>
        <v>45107</v>
      </c>
      <c r="D93" s="229" t="s">
        <v>773</v>
      </c>
      <c r="E93" s="234" t="s">
        <v>38</v>
      </c>
      <c r="F93" s="227" t="s">
        <v>791</v>
      </c>
      <c r="G93" s="231">
        <f>'2-OD'!G12</f>
        <v>10939</v>
      </c>
    </row>
    <row r="94" spans="1:7" ht="31.2">
      <c r="A94" s="226" t="str">
        <f t="shared" si="9"/>
        <v>ДФ АСТРА ГЛОБАЛ ЕКУИТИ</v>
      </c>
      <c r="B94" s="227" t="str">
        <f t="shared" si="10"/>
        <v>05-1654</v>
      </c>
      <c r="C94" s="228">
        <f t="shared" si="11"/>
        <v>45107</v>
      </c>
      <c r="D94" s="229" t="s">
        <v>774</v>
      </c>
      <c r="E94" s="234" t="s">
        <v>889</v>
      </c>
      <c r="F94" s="227" t="s">
        <v>791</v>
      </c>
      <c r="G94" s="231">
        <f>'2-OD'!G13</f>
        <v>10704</v>
      </c>
    </row>
    <row r="95" spans="1:7" ht="31.2">
      <c r="A95" s="226" t="str">
        <f t="shared" si="9"/>
        <v>ДФ АСТРА ГЛОБАЛ ЕКУИТИ</v>
      </c>
      <c r="B95" s="227" t="str">
        <f t="shared" si="10"/>
        <v>05-1654</v>
      </c>
      <c r="C95" s="228">
        <f t="shared" si="11"/>
        <v>45107</v>
      </c>
      <c r="D95" s="229" t="s">
        <v>775</v>
      </c>
      <c r="E95" s="234" t="s">
        <v>890</v>
      </c>
      <c r="F95" s="227" t="s">
        <v>791</v>
      </c>
      <c r="G95" s="231">
        <f>'2-OD'!G14</f>
        <v>536425</v>
      </c>
    </row>
    <row r="96" spans="1:7">
      <c r="A96" s="226" t="str">
        <f t="shared" si="9"/>
        <v>ДФ АСТРА ГЛОБАЛ ЕКУИТИ</v>
      </c>
      <c r="B96" s="227" t="str">
        <f t="shared" si="10"/>
        <v>05-1654</v>
      </c>
      <c r="C96" s="228">
        <f t="shared" si="11"/>
        <v>45107</v>
      </c>
      <c r="D96" s="229" t="s">
        <v>776</v>
      </c>
      <c r="E96" s="234" t="s">
        <v>891</v>
      </c>
      <c r="F96" s="227" t="s">
        <v>791</v>
      </c>
      <c r="G96" s="231">
        <f>'2-OD'!G15</f>
        <v>24575</v>
      </c>
    </row>
    <row r="97" spans="1:7">
      <c r="A97" s="226" t="str">
        <f t="shared" si="9"/>
        <v>ДФ АСТРА ГЛОБАЛ ЕКУИТИ</v>
      </c>
      <c r="B97" s="227" t="str">
        <f t="shared" si="10"/>
        <v>05-1654</v>
      </c>
      <c r="C97" s="228">
        <f t="shared" si="11"/>
        <v>45107</v>
      </c>
      <c r="D97" s="229" t="s">
        <v>777</v>
      </c>
      <c r="E97" s="235" t="s">
        <v>892</v>
      </c>
      <c r="F97" s="227" t="s">
        <v>791</v>
      </c>
      <c r="G97" s="231">
        <f>'2-OD'!G16</f>
        <v>0</v>
      </c>
    </row>
    <row r="98" spans="1:7">
      <c r="A98" s="226" t="str">
        <f t="shared" si="9"/>
        <v>ДФ АСТРА ГЛОБАЛ ЕКУИТИ</v>
      </c>
      <c r="B98" s="227" t="str">
        <f t="shared" si="10"/>
        <v>05-1654</v>
      </c>
      <c r="C98" s="228">
        <f t="shared" si="11"/>
        <v>45107</v>
      </c>
      <c r="D98" s="229" t="s">
        <v>778</v>
      </c>
      <c r="E98" s="234" t="s">
        <v>893</v>
      </c>
      <c r="F98" s="227" t="s">
        <v>791</v>
      </c>
      <c r="G98" s="231">
        <f>'2-OD'!G17</f>
        <v>0</v>
      </c>
    </row>
    <row r="99" spans="1:7">
      <c r="A99" s="226" t="str">
        <f t="shared" si="9"/>
        <v>ДФ АСТРА ГЛОБАЛ ЕКУИТИ</v>
      </c>
      <c r="B99" s="227" t="str">
        <f t="shared" si="10"/>
        <v>05-1654</v>
      </c>
      <c r="C99" s="228">
        <f t="shared" si="11"/>
        <v>45107</v>
      </c>
      <c r="D99" s="232" t="s">
        <v>779</v>
      </c>
      <c r="E99" s="236" t="s">
        <v>20</v>
      </c>
      <c r="F99" s="227" t="s">
        <v>791</v>
      </c>
      <c r="G99" s="231">
        <f>'2-OD'!G18</f>
        <v>582643</v>
      </c>
    </row>
    <row r="100" spans="1:7">
      <c r="A100" s="226" t="str">
        <f t="shared" si="9"/>
        <v>ДФ АСТРА ГЛОБАЛ ЕКУИТИ</v>
      </c>
      <c r="B100" s="227" t="str">
        <f t="shared" si="10"/>
        <v>05-1654</v>
      </c>
      <c r="C100" s="228">
        <f t="shared" si="11"/>
        <v>45107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АСТРА ГЛОБАЛ ЕКУИТИ</v>
      </c>
      <c r="B101" s="227" t="str">
        <f t="shared" si="10"/>
        <v>05-1654</v>
      </c>
      <c r="C101" s="228">
        <f t="shared" si="11"/>
        <v>45107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АСТРА ГЛОБАЛ ЕКУИТИ</v>
      </c>
      <c r="B102" s="227" t="str">
        <f t="shared" si="10"/>
        <v>05-1654</v>
      </c>
      <c r="C102" s="228">
        <f t="shared" si="11"/>
        <v>45107</v>
      </c>
      <c r="D102" s="232" t="s">
        <v>781</v>
      </c>
      <c r="E102" s="237" t="s">
        <v>40</v>
      </c>
      <c r="F102" s="227" t="s">
        <v>791</v>
      </c>
      <c r="G102" s="231">
        <f>'2-OD'!G26</f>
        <v>582643</v>
      </c>
    </row>
    <row r="103" spans="1:7">
      <c r="A103" s="226" t="str">
        <f t="shared" si="9"/>
        <v>ДФ АСТРА ГЛОБАЛ ЕКУИТИ</v>
      </c>
      <c r="B103" s="227" t="str">
        <f t="shared" si="10"/>
        <v>05-1654</v>
      </c>
      <c r="C103" s="228">
        <f t="shared" si="11"/>
        <v>45107</v>
      </c>
      <c r="D103" s="232" t="s">
        <v>782</v>
      </c>
      <c r="E103" s="237" t="s">
        <v>787</v>
      </c>
      <c r="F103" s="227" t="s">
        <v>791</v>
      </c>
      <c r="G103" s="231">
        <f>'2-OD'!G27</f>
        <v>0</v>
      </c>
    </row>
    <row r="104" spans="1:7">
      <c r="A104" s="226" t="str">
        <f t="shared" si="9"/>
        <v>ДФ АСТРА ГЛОБАЛ ЕКУИТИ</v>
      </c>
      <c r="B104" s="227" t="str">
        <f t="shared" si="10"/>
        <v>05-1654</v>
      </c>
      <c r="C104" s="228">
        <f t="shared" si="11"/>
        <v>45107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АСТРА ГЛОБАЛ ЕКУИТИ</v>
      </c>
      <c r="B105" s="227" t="str">
        <f t="shared" si="10"/>
        <v>05-1654</v>
      </c>
      <c r="C105" s="228">
        <f t="shared" si="11"/>
        <v>45107</v>
      </c>
      <c r="D105" s="232" t="s">
        <v>783</v>
      </c>
      <c r="E105" s="237" t="s">
        <v>125</v>
      </c>
      <c r="F105" s="227" t="s">
        <v>791</v>
      </c>
      <c r="G105" s="231">
        <f>'2-OD'!G29</f>
        <v>0</v>
      </c>
    </row>
    <row r="106" spans="1:7">
      <c r="A106" s="226" t="str">
        <f t="shared" si="9"/>
        <v>ДФ АСТРА ГЛОБАЛ ЕКУИТИ</v>
      </c>
      <c r="B106" s="227" t="str">
        <f t="shared" si="10"/>
        <v>05-1654</v>
      </c>
      <c r="C106" s="228">
        <f t="shared" si="11"/>
        <v>45107</v>
      </c>
      <c r="D106" s="232" t="s">
        <v>784</v>
      </c>
      <c r="E106" s="237" t="s">
        <v>789</v>
      </c>
      <c r="F106" s="227" t="s">
        <v>791</v>
      </c>
      <c r="G106" s="231">
        <f>'2-OD'!G30</f>
        <v>582643</v>
      </c>
    </row>
    <row r="107" spans="1:7">
      <c r="A107" s="238" t="str">
        <f t="shared" si="9"/>
        <v>ДФ АСТРА ГЛОБАЛ ЕКУИТИ</v>
      </c>
      <c r="B107" s="239" t="str">
        <f t="shared" si="10"/>
        <v>05-1654</v>
      </c>
      <c r="C107" s="240">
        <f t="shared" si="11"/>
        <v>45107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2">
      <c r="A108" s="238" t="str">
        <f t="shared" si="9"/>
        <v>ДФ АСТРА ГЛОБАЛ ЕКУИТИ</v>
      </c>
      <c r="B108" s="239" t="str">
        <f t="shared" si="10"/>
        <v>05-1654</v>
      </c>
      <c r="C108" s="240">
        <f t="shared" si="11"/>
        <v>45107</v>
      </c>
      <c r="D108" s="241" t="s">
        <v>792</v>
      </c>
      <c r="E108" s="244" t="s">
        <v>921</v>
      </c>
      <c r="F108" s="239" t="s">
        <v>1273</v>
      </c>
      <c r="G108" s="243">
        <f>'3-OPP'!E13</f>
        <v>0</v>
      </c>
    </row>
    <row r="109" spans="1:7">
      <c r="A109" s="238" t="str">
        <f t="shared" si="9"/>
        <v>ДФ АСТРА ГЛОБАЛ ЕКУИТИ</v>
      </c>
      <c r="B109" s="239" t="str">
        <f t="shared" si="10"/>
        <v>05-1654</v>
      </c>
      <c r="C109" s="240">
        <f t="shared" si="11"/>
        <v>45107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АСТРА ГЛОБАЛ ЕКУИТИ</v>
      </c>
      <c r="B110" s="239" t="str">
        <f t="shared" ref="B110:B141" si="13">dfRG</f>
        <v>05-1654</v>
      </c>
      <c r="C110" s="240">
        <f t="shared" ref="C110:C141" si="14">EndDate</f>
        <v>45107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АСТРА ГЛОБАЛ ЕКУИТИ</v>
      </c>
      <c r="B111" s="239" t="str">
        <f t="shared" si="13"/>
        <v>05-1654</v>
      </c>
      <c r="C111" s="240">
        <f t="shared" si="14"/>
        <v>45107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АСТРА ГЛОБАЛ ЕКУИТИ</v>
      </c>
      <c r="B112" s="239" t="str">
        <f t="shared" si="13"/>
        <v>05-1654</v>
      </c>
      <c r="C112" s="240">
        <f t="shared" si="14"/>
        <v>45107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АСТРА ГЛОБАЛ ЕКУИТИ</v>
      </c>
      <c r="B113" s="239" t="str">
        <f t="shared" si="13"/>
        <v>05-1654</v>
      </c>
      <c r="C113" s="240">
        <f t="shared" si="14"/>
        <v>45107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>
      <c r="A114" s="238" t="str">
        <f t="shared" si="12"/>
        <v>ДФ АСТРА ГЛОБАЛ ЕКУИТИ</v>
      </c>
      <c r="B114" s="239" t="str">
        <f t="shared" si="13"/>
        <v>05-1654</v>
      </c>
      <c r="C114" s="240">
        <f t="shared" si="14"/>
        <v>45107</v>
      </c>
      <c r="D114" s="247" t="s">
        <v>798</v>
      </c>
      <c r="E114" s="242" t="s">
        <v>919</v>
      </c>
      <c r="F114" s="239" t="s">
        <v>1273</v>
      </c>
      <c r="G114" s="243">
        <f>'3-OPP'!E19</f>
        <v>0</v>
      </c>
    </row>
    <row r="115" spans="1:7">
      <c r="A115" s="238" t="str">
        <f t="shared" si="12"/>
        <v>ДФ АСТРА ГЛОБАЛ ЕКУИТИ</v>
      </c>
      <c r="B115" s="239" t="str">
        <f t="shared" si="13"/>
        <v>05-1654</v>
      </c>
      <c r="C115" s="240">
        <f t="shared" si="14"/>
        <v>45107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2">
      <c r="A116" s="238" t="str">
        <f t="shared" si="12"/>
        <v>ДФ АСТРА ГЛОБАЛ ЕКУИТИ</v>
      </c>
      <c r="B116" s="239" t="str">
        <f t="shared" si="13"/>
        <v>05-1654</v>
      </c>
      <c r="C116" s="240">
        <f t="shared" si="14"/>
        <v>45107</v>
      </c>
      <c r="D116" s="241" t="s">
        <v>799</v>
      </c>
      <c r="E116" s="244" t="s">
        <v>899</v>
      </c>
      <c r="F116" s="239" t="s">
        <v>1273</v>
      </c>
      <c r="G116" s="243">
        <f>'3-OPP'!E21</f>
        <v>215213</v>
      </c>
    </row>
    <row r="117" spans="1:7" ht="31.2">
      <c r="A117" s="238" t="str">
        <f t="shared" si="12"/>
        <v>ДФ АСТРА ГЛОБАЛ ЕКУИТИ</v>
      </c>
      <c r="B117" s="239" t="str">
        <f t="shared" si="13"/>
        <v>05-1654</v>
      </c>
      <c r="C117" s="240">
        <f t="shared" si="14"/>
        <v>45107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АСТРА ГЛОБАЛ ЕКУИТИ</v>
      </c>
      <c r="B118" s="239" t="str">
        <f t="shared" si="13"/>
        <v>05-1654</v>
      </c>
      <c r="C118" s="240">
        <f t="shared" si="14"/>
        <v>45107</v>
      </c>
      <c r="D118" s="241" t="s">
        <v>801</v>
      </c>
      <c r="E118" s="244" t="s">
        <v>901</v>
      </c>
      <c r="F118" s="239" t="s">
        <v>1273</v>
      </c>
      <c r="G118" s="243">
        <f>'3-OPP'!E23</f>
        <v>0</v>
      </c>
    </row>
    <row r="119" spans="1:7">
      <c r="A119" s="238" t="str">
        <f t="shared" si="12"/>
        <v>ДФ АСТРА ГЛОБАЛ ЕКУИТИ</v>
      </c>
      <c r="B119" s="239" t="str">
        <f t="shared" si="13"/>
        <v>05-1654</v>
      </c>
      <c r="C119" s="240">
        <f t="shared" si="14"/>
        <v>45107</v>
      </c>
      <c r="D119" s="241" t="s">
        <v>802</v>
      </c>
      <c r="E119" s="244" t="s">
        <v>902</v>
      </c>
      <c r="F119" s="239" t="s">
        <v>1273</v>
      </c>
      <c r="G119" s="243">
        <f>'3-OPP'!E24</f>
        <v>13453</v>
      </c>
    </row>
    <row r="120" spans="1:7">
      <c r="A120" s="238" t="str">
        <f t="shared" si="12"/>
        <v>ДФ АСТРА ГЛОБАЛ ЕКУИТИ</v>
      </c>
      <c r="B120" s="239" t="str">
        <f t="shared" si="13"/>
        <v>05-1654</v>
      </c>
      <c r="C120" s="240">
        <f t="shared" si="14"/>
        <v>45107</v>
      </c>
      <c r="D120" s="241" t="s">
        <v>803</v>
      </c>
      <c r="E120" s="246" t="s">
        <v>903</v>
      </c>
      <c r="F120" s="239" t="s">
        <v>1273</v>
      </c>
      <c r="G120" s="243">
        <f>'3-OPP'!E25</f>
        <v>-8055</v>
      </c>
    </row>
    <row r="121" spans="1:7">
      <c r="A121" s="238" t="str">
        <f t="shared" si="12"/>
        <v>ДФ АСТРА ГЛОБАЛ ЕКУИТИ</v>
      </c>
      <c r="B121" s="239" t="str">
        <f t="shared" si="13"/>
        <v>05-1654</v>
      </c>
      <c r="C121" s="240">
        <f t="shared" si="14"/>
        <v>45107</v>
      </c>
      <c r="D121" s="241" t="s">
        <v>804</v>
      </c>
      <c r="E121" s="246" t="s">
        <v>904</v>
      </c>
      <c r="F121" s="239" t="s">
        <v>1273</v>
      </c>
      <c r="G121" s="243">
        <f>'3-OPP'!E26</f>
        <v>-3519</v>
      </c>
    </row>
    <row r="122" spans="1:7">
      <c r="A122" s="238" t="str">
        <f t="shared" si="12"/>
        <v>ДФ АСТРА ГЛОБАЛ ЕКУИТИ</v>
      </c>
      <c r="B122" s="239" t="str">
        <f t="shared" si="13"/>
        <v>05-1654</v>
      </c>
      <c r="C122" s="240">
        <f t="shared" si="14"/>
        <v>45107</v>
      </c>
      <c r="D122" s="241" t="s">
        <v>805</v>
      </c>
      <c r="E122" s="246" t="s">
        <v>905</v>
      </c>
      <c r="F122" s="239" t="s">
        <v>1273</v>
      </c>
      <c r="G122" s="243">
        <f>'3-OPP'!E27</f>
        <v>1764</v>
      </c>
    </row>
    <row r="123" spans="1:7">
      <c r="A123" s="238" t="str">
        <f t="shared" si="12"/>
        <v>ДФ АСТРА ГЛОБАЛ ЕКУИТИ</v>
      </c>
      <c r="B123" s="239" t="str">
        <f t="shared" si="13"/>
        <v>05-1654</v>
      </c>
      <c r="C123" s="240">
        <f t="shared" si="14"/>
        <v>45107</v>
      </c>
      <c r="D123" s="241" t="s">
        <v>806</v>
      </c>
      <c r="E123" s="244" t="s">
        <v>906</v>
      </c>
      <c r="F123" s="239" t="s">
        <v>1273</v>
      </c>
      <c r="G123" s="243">
        <f>'3-OPP'!E28</f>
        <v>-2212</v>
      </c>
    </row>
    <row r="124" spans="1:7" ht="31.2">
      <c r="A124" s="238" t="str">
        <f t="shared" si="12"/>
        <v>ДФ АСТРА ГЛОБАЛ ЕКУИТИ</v>
      </c>
      <c r="B124" s="239" t="str">
        <f t="shared" si="13"/>
        <v>05-1654</v>
      </c>
      <c r="C124" s="240">
        <f t="shared" si="14"/>
        <v>45107</v>
      </c>
      <c r="D124" s="247" t="s">
        <v>807</v>
      </c>
      <c r="E124" s="242" t="s">
        <v>94</v>
      </c>
      <c r="F124" s="239" t="s">
        <v>1273</v>
      </c>
      <c r="G124" s="243">
        <f>'3-OPP'!E29</f>
        <v>216644</v>
      </c>
    </row>
    <row r="125" spans="1:7">
      <c r="A125" s="238" t="str">
        <f t="shared" si="12"/>
        <v>ДФ АСТРА ГЛОБАЛ ЕКУИТИ</v>
      </c>
      <c r="B125" s="239" t="str">
        <f t="shared" si="13"/>
        <v>05-1654</v>
      </c>
      <c r="C125" s="240">
        <f t="shared" si="14"/>
        <v>45107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АСТРА ГЛОБАЛ ЕКУИТИ</v>
      </c>
      <c r="B126" s="239" t="str">
        <f t="shared" si="13"/>
        <v>05-1654</v>
      </c>
      <c r="C126" s="240">
        <f t="shared" si="14"/>
        <v>45107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АСТРА ГЛОБАЛ ЕКУИТИ</v>
      </c>
      <c r="B127" s="239" t="str">
        <f t="shared" si="13"/>
        <v>05-1654</v>
      </c>
      <c r="C127" s="240">
        <f t="shared" si="14"/>
        <v>45107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АСТРА ГЛОБАЛ ЕКУИТИ</v>
      </c>
      <c r="B128" s="239" t="str">
        <f t="shared" si="13"/>
        <v>05-1654</v>
      </c>
      <c r="C128" s="240">
        <f t="shared" si="14"/>
        <v>45107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АСТРА ГЛОБАЛ ЕКУИТИ</v>
      </c>
      <c r="B129" s="239" t="str">
        <f t="shared" si="13"/>
        <v>05-1654</v>
      </c>
      <c r="C129" s="240">
        <f t="shared" si="14"/>
        <v>45107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2">
      <c r="A130" s="238" t="str">
        <f t="shared" si="12"/>
        <v>ДФ АСТРА ГЛОБАЛ ЕКУИТИ</v>
      </c>
      <c r="B130" s="239" t="str">
        <f t="shared" si="13"/>
        <v>05-1654</v>
      </c>
      <c r="C130" s="240">
        <f t="shared" si="14"/>
        <v>45107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2">
      <c r="A131" s="238" t="str">
        <f t="shared" si="12"/>
        <v>ДФ АСТРА ГЛОБАЛ ЕКУИТИ</v>
      </c>
      <c r="B131" s="239" t="str">
        <f t="shared" si="13"/>
        <v>05-1654</v>
      </c>
      <c r="C131" s="240">
        <f t="shared" si="14"/>
        <v>45107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2">
      <c r="A132" s="238" t="str">
        <f t="shared" si="12"/>
        <v>ДФ АСТРА ГЛОБАЛ ЕКУИТИ</v>
      </c>
      <c r="B132" s="239" t="str">
        <f t="shared" si="13"/>
        <v>05-1654</v>
      </c>
      <c r="C132" s="240">
        <f t="shared" si="14"/>
        <v>45107</v>
      </c>
      <c r="D132" s="247" t="s">
        <v>814</v>
      </c>
      <c r="E132" s="242" t="s">
        <v>62</v>
      </c>
      <c r="F132" s="239" t="s">
        <v>1273</v>
      </c>
      <c r="G132" s="243">
        <f>'3-OPP'!E37</f>
        <v>216644</v>
      </c>
    </row>
    <row r="133" spans="1:7" ht="31.2">
      <c r="A133" s="238" t="str">
        <f t="shared" si="12"/>
        <v>ДФ АСТРА ГЛОБАЛ ЕКУИТИ</v>
      </c>
      <c r="B133" s="239" t="str">
        <f t="shared" si="13"/>
        <v>05-1654</v>
      </c>
      <c r="C133" s="240">
        <f t="shared" si="14"/>
        <v>45107</v>
      </c>
      <c r="D133" s="247" t="s">
        <v>815</v>
      </c>
      <c r="E133" s="242" t="s">
        <v>916</v>
      </c>
      <c r="F133" s="239" t="s">
        <v>1273</v>
      </c>
      <c r="G133" s="243">
        <f>'3-OPP'!E38</f>
        <v>64978</v>
      </c>
    </row>
    <row r="134" spans="1:7" ht="31.2">
      <c r="A134" s="238" t="str">
        <f t="shared" si="12"/>
        <v>ДФ АСТРА ГЛОБАЛ ЕКУИТИ</v>
      </c>
      <c r="B134" s="239" t="str">
        <f t="shared" si="13"/>
        <v>05-1654</v>
      </c>
      <c r="C134" s="240">
        <f t="shared" si="14"/>
        <v>45107</v>
      </c>
      <c r="D134" s="247" t="s">
        <v>816</v>
      </c>
      <c r="E134" s="242" t="s">
        <v>917</v>
      </c>
      <c r="F134" s="239" t="s">
        <v>1273</v>
      </c>
      <c r="G134" s="243">
        <f>'3-OPP'!E39</f>
        <v>281622</v>
      </c>
    </row>
    <row r="135" spans="1:7">
      <c r="A135" s="238" t="str">
        <f t="shared" si="12"/>
        <v>ДФ АСТРА ГЛОБАЛ ЕКУИТИ</v>
      </c>
      <c r="B135" s="239" t="str">
        <f t="shared" si="13"/>
        <v>05-1654</v>
      </c>
      <c r="C135" s="240">
        <f t="shared" si="14"/>
        <v>45107</v>
      </c>
      <c r="D135" s="241" t="s">
        <v>817</v>
      </c>
      <c r="E135" s="245" t="s">
        <v>72</v>
      </c>
      <c r="F135" s="239" t="s">
        <v>1273</v>
      </c>
      <c r="G135" s="243">
        <f>'3-OPP'!E40</f>
        <v>281622</v>
      </c>
    </row>
    <row r="136" spans="1:7">
      <c r="A136" s="226" t="str">
        <f t="shared" si="12"/>
        <v>ДФ АСТРА ГЛОБАЛ ЕКУИТИ</v>
      </c>
      <c r="B136" s="227" t="str">
        <f t="shared" si="13"/>
        <v>05-1654</v>
      </c>
      <c r="C136" s="228">
        <f t="shared" si="14"/>
        <v>45107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>
      <c r="A137" s="226" t="str">
        <f t="shared" si="12"/>
        <v>ДФ АСТРА ГЛОБАЛ ЕКУИТИ</v>
      </c>
      <c r="B137" s="227" t="str">
        <f t="shared" si="13"/>
        <v>05-1654</v>
      </c>
      <c r="C137" s="228">
        <f t="shared" si="14"/>
        <v>45107</v>
      </c>
      <c r="D137" s="248" t="s">
        <v>819</v>
      </c>
      <c r="E137" s="249" t="s">
        <v>49</v>
      </c>
      <c r="F137" s="227" t="s">
        <v>1274</v>
      </c>
      <c r="G137" s="231">
        <f>'4-OSK'!I14</f>
        <v>737290</v>
      </c>
    </row>
    <row r="138" spans="1:7">
      <c r="A138" s="226" t="str">
        <f t="shared" si="12"/>
        <v>ДФ АСТРА ГЛОБАЛ ЕКУИТИ</v>
      </c>
      <c r="B138" s="227" t="str">
        <f t="shared" si="13"/>
        <v>05-1654</v>
      </c>
      <c r="C138" s="228">
        <f t="shared" si="14"/>
        <v>45107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>
      <c r="A139" s="226" t="str">
        <f t="shared" si="12"/>
        <v>ДФ АСТРА ГЛОБАЛ ЕКУИТИ</v>
      </c>
      <c r="B139" s="227" t="str">
        <f t="shared" si="13"/>
        <v>05-1654</v>
      </c>
      <c r="C139" s="228">
        <f t="shared" si="14"/>
        <v>45107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>
      <c r="A140" s="226" t="str">
        <f t="shared" si="12"/>
        <v>ДФ АСТРА ГЛОБАЛ ЕКУИТИ</v>
      </c>
      <c r="B140" s="227" t="str">
        <f t="shared" si="13"/>
        <v>05-1654</v>
      </c>
      <c r="C140" s="228">
        <f t="shared" si="14"/>
        <v>45107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>
      <c r="A141" s="226" t="str">
        <f t="shared" si="12"/>
        <v>ДФ АСТРА ГЛОБАЛ ЕКУИТИ</v>
      </c>
      <c r="B141" s="227" t="str">
        <f t="shared" si="13"/>
        <v>05-1654</v>
      </c>
      <c r="C141" s="228">
        <f t="shared" si="14"/>
        <v>45107</v>
      </c>
      <c r="D141" s="248" t="s">
        <v>823</v>
      </c>
      <c r="E141" s="249" t="s">
        <v>51</v>
      </c>
      <c r="F141" s="227" t="s">
        <v>1274</v>
      </c>
      <c r="G141" s="231">
        <f>'4-OSK'!I18</f>
        <v>737290</v>
      </c>
    </row>
    <row r="142" spans="1:7">
      <c r="A142" s="226" t="str">
        <f t="shared" ref="A142:A155" si="15">dfName</f>
        <v>ДФ АСТРА ГЛОБАЛ ЕКУИТИ</v>
      </c>
      <c r="B142" s="227" t="str">
        <f t="shared" ref="B142:B155" si="16">dfRG</f>
        <v>05-1654</v>
      </c>
      <c r="C142" s="228">
        <f t="shared" ref="C142:C155" si="17">EndDate</f>
        <v>45107</v>
      </c>
      <c r="D142" s="248" t="s">
        <v>824</v>
      </c>
      <c r="E142" s="249" t="s">
        <v>127</v>
      </c>
      <c r="F142" s="227" t="s">
        <v>1274</v>
      </c>
      <c r="G142" s="231">
        <f>'4-OSK'!I19</f>
        <v>0</v>
      </c>
    </row>
    <row r="143" spans="1:7">
      <c r="A143" s="226" t="str">
        <f t="shared" si="15"/>
        <v>ДФ АСТРА ГЛОБАЛ ЕКУИТИ</v>
      </c>
      <c r="B143" s="227" t="str">
        <f t="shared" si="16"/>
        <v>05-1654</v>
      </c>
      <c r="C143" s="228">
        <f t="shared" si="17"/>
        <v>45107</v>
      </c>
      <c r="D143" s="248" t="s">
        <v>825</v>
      </c>
      <c r="E143" s="250" t="s">
        <v>203</v>
      </c>
      <c r="F143" s="227" t="s">
        <v>1274</v>
      </c>
      <c r="G143" s="231">
        <f>'4-OSK'!I20</f>
        <v>0</v>
      </c>
    </row>
    <row r="144" spans="1:7">
      <c r="A144" s="226" t="str">
        <f t="shared" si="15"/>
        <v>ДФ АСТРА ГЛОБАЛ ЕКУИТИ</v>
      </c>
      <c r="B144" s="227" t="str">
        <f t="shared" si="16"/>
        <v>05-1654</v>
      </c>
      <c r="C144" s="228">
        <f t="shared" si="17"/>
        <v>45107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>
      <c r="A145" s="226" t="str">
        <f t="shared" si="15"/>
        <v>ДФ АСТРА ГЛОБАЛ ЕКУИТИ</v>
      </c>
      <c r="B145" s="227" t="str">
        <f t="shared" si="16"/>
        <v>05-1654</v>
      </c>
      <c r="C145" s="228">
        <f t="shared" si="17"/>
        <v>45107</v>
      </c>
      <c r="D145" s="248" t="s">
        <v>827</v>
      </c>
      <c r="E145" s="249" t="s">
        <v>52</v>
      </c>
      <c r="F145" s="227" t="s">
        <v>1274</v>
      </c>
      <c r="G145" s="231">
        <f>'4-OSK'!I22</f>
        <v>82120</v>
      </c>
    </row>
    <row r="146" spans="1:7">
      <c r="A146" s="226" t="str">
        <f t="shared" si="15"/>
        <v>ДФ АСТРА ГЛОБАЛ ЕКУИТИ</v>
      </c>
      <c r="B146" s="227" t="str">
        <f t="shared" si="16"/>
        <v>05-1654</v>
      </c>
      <c r="C146" s="228">
        <f t="shared" si="17"/>
        <v>45107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>
      <c r="A147" s="226" t="str">
        <f t="shared" si="15"/>
        <v>ДФ АСТРА ГЛОБАЛ ЕКУИТИ</v>
      </c>
      <c r="B147" s="227" t="str">
        <f t="shared" si="16"/>
        <v>05-1654</v>
      </c>
      <c r="C147" s="228">
        <f t="shared" si="17"/>
        <v>45107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>
      <c r="A148" s="226" t="str">
        <f t="shared" si="15"/>
        <v>ДФ АСТРА ГЛОБАЛ ЕКУИТИ</v>
      </c>
      <c r="B148" s="227" t="str">
        <f t="shared" si="16"/>
        <v>05-1654</v>
      </c>
      <c r="C148" s="228">
        <f t="shared" si="17"/>
        <v>45107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>
      <c r="A149" s="226" t="str">
        <f t="shared" si="15"/>
        <v>ДФ АСТРА ГЛОБАЛ ЕКУИТИ</v>
      </c>
      <c r="B149" s="227" t="str">
        <f t="shared" si="16"/>
        <v>05-1654</v>
      </c>
      <c r="C149" s="228">
        <f t="shared" si="17"/>
        <v>45107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2">
      <c r="A150" s="226" t="str">
        <f t="shared" si="15"/>
        <v>ДФ АСТРА ГЛОБАЛ ЕКУИТИ</v>
      </c>
      <c r="B150" s="227" t="str">
        <f t="shared" si="16"/>
        <v>05-1654</v>
      </c>
      <c r="C150" s="228">
        <f t="shared" si="17"/>
        <v>45107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>
      <c r="A151" s="226" t="str">
        <f t="shared" si="15"/>
        <v>ДФ АСТРА ГЛОБАЛ ЕКУИТИ</v>
      </c>
      <c r="B151" s="227" t="str">
        <f t="shared" si="16"/>
        <v>05-1654</v>
      </c>
      <c r="C151" s="228">
        <f t="shared" si="17"/>
        <v>45107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>
      <c r="A152" s="226" t="str">
        <f t="shared" si="15"/>
        <v>ДФ АСТРА ГЛОБАЛ ЕКУИТИ</v>
      </c>
      <c r="B152" s="227" t="str">
        <f t="shared" si="16"/>
        <v>05-1654</v>
      </c>
      <c r="C152" s="228">
        <f t="shared" si="17"/>
        <v>45107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2">
      <c r="A153" s="226" t="str">
        <f t="shared" si="15"/>
        <v>ДФ АСТРА ГЛОБАЛ ЕКУИТИ</v>
      </c>
      <c r="B153" s="227" t="str">
        <f t="shared" si="16"/>
        <v>05-1654</v>
      </c>
      <c r="C153" s="228">
        <f t="shared" si="17"/>
        <v>45107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>
      <c r="A154" s="226" t="str">
        <f t="shared" si="15"/>
        <v>ДФ АСТРА ГЛОБАЛ ЕКУИТИ</v>
      </c>
      <c r="B154" s="227" t="str">
        <f t="shared" si="16"/>
        <v>05-1654</v>
      </c>
      <c r="C154" s="228">
        <f t="shared" si="17"/>
        <v>45107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>
      <c r="A155" s="226" t="str">
        <f t="shared" si="15"/>
        <v>ДФ АСТРА ГЛОБАЛ ЕКУИТИ</v>
      </c>
      <c r="B155" s="227" t="str">
        <f t="shared" si="16"/>
        <v>05-1654</v>
      </c>
      <c r="C155" s="228">
        <f t="shared" si="17"/>
        <v>45107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>
      <c r="A157" s="226" t="str">
        <f t="shared" ref="A157:A201" si="18">dfName</f>
        <v>ДФ АСТРА ГЛОБАЛ ЕКУИТИ</v>
      </c>
      <c r="B157" s="227" t="str">
        <f t="shared" ref="B157:B201" si="19">dfRG</f>
        <v>05-1654</v>
      </c>
      <c r="C157" s="228">
        <f t="shared" ref="C157:C201" si="20">EndDate</f>
        <v>45107</v>
      </c>
      <c r="D157" s="248" t="s">
        <v>827</v>
      </c>
      <c r="E157" s="249" t="s">
        <v>55</v>
      </c>
      <c r="F157" s="227" t="s">
        <v>1274</v>
      </c>
      <c r="G157" s="231">
        <f>'4-OSK'!I34</f>
        <v>819410</v>
      </c>
    </row>
    <row r="158" spans="1:7">
      <c r="A158" s="226" t="str">
        <f t="shared" si="18"/>
        <v>ДФ АСТРА ГЛОБАЛ ЕКУИТИ</v>
      </c>
      <c r="B158" s="227" t="str">
        <f t="shared" si="19"/>
        <v>05-1654</v>
      </c>
      <c r="C158" s="228">
        <f t="shared" si="20"/>
        <v>45107</v>
      </c>
      <c r="D158" s="248" t="s">
        <v>839</v>
      </c>
      <c r="E158" s="250" t="s">
        <v>104</v>
      </c>
      <c r="F158" s="227" t="s">
        <v>1274</v>
      </c>
      <c r="G158" s="231">
        <f>'4-OSK'!I35</f>
        <v>0</v>
      </c>
    </row>
    <row r="159" spans="1:7" ht="31.2">
      <c r="A159" s="226" t="str">
        <f t="shared" si="18"/>
        <v>ДФ АСТРА ГЛОБАЛ ЕКУИТИ</v>
      </c>
      <c r="B159" s="227" t="str">
        <f t="shared" si="19"/>
        <v>05-1654</v>
      </c>
      <c r="C159" s="228">
        <f t="shared" si="20"/>
        <v>45107</v>
      </c>
      <c r="D159" s="248" t="s">
        <v>840</v>
      </c>
      <c r="E159" s="249" t="s">
        <v>56</v>
      </c>
      <c r="F159" s="227" t="s">
        <v>1274</v>
      </c>
      <c r="G159" s="231">
        <f>'4-OSK'!I36</f>
        <v>819410</v>
      </c>
    </row>
    <row r="160" spans="1:7">
      <c r="A160" s="267" t="str">
        <f t="shared" si="18"/>
        <v>ДФ АСТРА ГЛОБАЛ ЕКУИТИ</v>
      </c>
      <c r="B160" s="268" t="str">
        <f t="shared" si="19"/>
        <v>05-1654</v>
      </c>
      <c r="C160" s="269">
        <f t="shared" si="20"/>
        <v>45107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EUR</v>
      </c>
    </row>
    <row r="161" spans="1:7">
      <c r="A161" s="267" t="str">
        <f t="shared" si="18"/>
        <v>ДФ АСТРА ГЛОБАЛ ЕКУИТИ</v>
      </c>
      <c r="B161" s="268" t="str">
        <f t="shared" si="19"/>
        <v>05-1654</v>
      </c>
      <c r="C161" s="269">
        <f t="shared" si="20"/>
        <v>45107</v>
      </c>
      <c r="D161" s="349" t="s">
        <v>1302</v>
      </c>
      <c r="E161" s="350" t="s">
        <v>1280</v>
      </c>
      <c r="F161" s="268" t="s">
        <v>1315</v>
      </c>
      <c r="G161" s="365">
        <f>'5-DI'!D12</f>
        <v>47300.532899999998</v>
      </c>
    </row>
    <row r="162" spans="1:7">
      <c r="A162" s="267" t="str">
        <f t="shared" si="18"/>
        <v>ДФ АСТРА ГЛОБАЛ ЕКУИТИ</v>
      </c>
      <c r="B162" s="268" t="str">
        <f t="shared" si="19"/>
        <v>05-1654</v>
      </c>
      <c r="C162" s="269">
        <f t="shared" si="20"/>
        <v>45107</v>
      </c>
      <c r="D162" s="349" t="s">
        <v>1303</v>
      </c>
      <c r="E162" s="351" t="s">
        <v>1279</v>
      </c>
      <c r="F162" s="268" t="s">
        <v>1315</v>
      </c>
      <c r="G162" s="365">
        <f>'5-DI'!D13</f>
        <v>47300.532899999998</v>
      </c>
    </row>
    <row r="163" spans="1:7">
      <c r="A163" s="267" t="str">
        <f t="shared" si="18"/>
        <v>ДФ АСТРА ГЛОБАЛ ЕКУИТИ</v>
      </c>
      <c r="B163" s="268" t="str">
        <f t="shared" si="19"/>
        <v>05-1654</v>
      </c>
      <c r="C163" s="269">
        <f t="shared" si="20"/>
        <v>45107</v>
      </c>
      <c r="D163" s="349" t="s">
        <v>1304</v>
      </c>
      <c r="E163" s="352" t="s">
        <v>1292</v>
      </c>
      <c r="F163" s="268" t="s">
        <v>1315</v>
      </c>
      <c r="G163" s="365">
        <f>'5-DI'!D14</f>
        <v>0</v>
      </c>
    </row>
    <row r="164" spans="1:7" ht="31.2">
      <c r="A164" s="267" t="str">
        <f t="shared" si="18"/>
        <v>ДФ АСТРА ГЛОБАЛ ЕКУИТИ</v>
      </c>
      <c r="B164" s="268" t="str">
        <f t="shared" si="19"/>
        <v>05-1654</v>
      </c>
      <c r="C164" s="269">
        <f t="shared" si="20"/>
        <v>45107</v>
      </c>
      <c r="D164" s="349" t="s">
        <v>1305</v>
      </c>
      <c r="E164" s="352" t="s">
        <v>1294</v>
      </c>
      <c r="F164" s="268" t="s">
        <v>1315</v>
      </c>
      <c r="G164" s="366">
        <f>'5-DI'!D15</f>
        <v>0</v>
      </c>
    </row>
    <row r="165" spans="1:7">
      <c r="A165" s="267" t="str">
        <f t="shared" si="18"/>
        <v>ДФ АСТРА ГЛОБАЛ ЕКУИТИ</v>
      </c>
      <c r="B165" s="268" t="str">
        <f t="shared" si="19"/>
        <v>05-1654</v>
      </c>
      <c r="C165" s="269">
        <f t="shared" si="20"/>
        <v>45107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2">
      <c r="A166" s="267" t="str">
        <f t="shared" si="18"/>
        <v>ДФ АСТРА ГЛОБАЛ ЕКУИТИ</v>
      </c>
      <c r="B166" s="268" t="str">
        <f t="shared" si="19"/>
        <v>05-1654</v>
      </c>
      <c r="C166" s="269">
        <f t="shared" si="20"/>
        <v>45107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2">
      <c r="A167" s="267" t="str">
        <f t="shared" si="18"/>
        <v>ДФ АСТРА ГЛОБАЛ ЕКУИТИ</v>
      </c>
      <c r="B167" s="268" t="str">
        <f t="shared" si="19"/>
        <v>05-1654</v>
      </c>
      <c r="C167" s="269">
        <f t="shared" si="20"/>
        <v>45107</v>
      </c>
      <c r="D167" s="349" t="s">
        <v>1308</v>
      </c>
      <c r="E167" s="352" t="s">
        <v>1296</v>
      </c>
      <c r="F167" s="268" t="s">
        <v>1315</v>
      </c>
      <c r="G167" s="365">
        <f>'5-DI'!D18</f>
        <v>7.9696999999999996</v>
      </c>
    </row>
    <row r="168" spans="1:7" ht="31.2">
      <c r="A168" s="267" t="str">
        <f t="shared" si="18"/>
        <v>ДФ АСТРА ГЛОБАЛ ЕКУИТИ</v>
      </c>
      <c r="B168" s="268" t="str">
        <f t="shared" si="19"/>
        <v>05-1654</v>
      </c>
      <c r="C168" s="269">
        <f t="shared" si="20"/>
        <v>45107</v>
      </c>
      <c r="D168" s="349" t="s">
        <v>1309</v>
      </c>
      <c r="E168" s="352" t="s">
        <v>1297</v>
      </c>
      <c r="F168" s="268" t="s">
        <v>1315</v>
      </c>
      <c r="G168" s="365">
        <f>'5-DI'!D19</f>
        <v>8.8574000000000002</v>
      </c>
    </row>
    <row r="169" spans="1:7">
      <c r="A169" s="267" t="str">
        <f t="shared" si="18"/>
        <v>ДФ АСТРА ГЛОБАЛ ЕКУИТИ</v>
      </c>
      <c r="B169" s="268" t="str">
        <f t="shared" si="19"/>
        <v>05-1654</v>
      </c>
      <c r="C169" s="269">
        <f t="shared" si="20"/>
        <v>45107</v>
      </c>
      <c r="D169" s="349" t="s">
        <v>1310</v>
      </c>
      <c r="E169" s="352" t="s">
        <v>1342</v>
      </c>
      <c r="F169" s="268" t="s">
        <v>1315</v>
      </c>
      <c r="G169" s="366">
        <f>'5-DI'!D20</f>
        <v>0</v>
      </c>
    </row>
    <row r="170" spans="1:7" ht="31.2">
      <c r="A170" s="267" t="str">
        <f t="shared" si="18"/>
        <v>ДФ АСТРА ГЛОБАЛ ЕКУИТИ</v>
      </c>
      <c r="B170" s="268" t="str">
        <f t="shared" si="19"/>
        <v>05-1654</v>
      </c>
      <c r="C170" s="269">
        <f t="shared" si="20"/>
        <v>45107</v>
      </c>
      <c r="D170" s="349" t="s">
        <v>1344</v>
      </c>
      <c r="E170" s="352" t="s">
        <v>1343</v>
      </c>
      <c r="F170" s="268" t="s">
        <v>1315</v>
      </c>
      <c r="G170" s="365">
        <f>'5-DI'!D21</f>
        <v>0</v>
      </c>
    </row>
    <row r="171" spans="1:7">
      <c r="A171" s="267" t="str">
        <f t="shared" si="18"/>
        <v>ДФ АСТРА ГЛОБАЛ ЕКУИТИ</v>
      </c>
      <c r="B171" s="268" t="str">
        <f t="shared" si="19"/>
        <v>05-1654</v>
      </c>
      <c r="C171" s="269">
        <f t="shared" si="20"/>
        <v>45107</v>
      </c>
      <c r="D171" s="349" t="s">
        <v>1311</v>
      </c>
      <c r="E171" s="353" t="s">
        <v>1298</v>
      </c>
      <c r="F171" s="268" t="s">
        <v>1315</v>
      </c>
      <c r="G171" s="367">
        <f>'5-DI'!D22</f>
        <v>3512.18</v>
      </c>
    </row>
    <row r="172" spans="1:7">
      <c r="A172" s="267" t="str">
        <f t="shared" si="18"/>
        <v>ДФ АСТРА ГЛОБАЛ ЕКУИТИ</v>
      </c>
      <c r="B172" s="268" t="str">
        <f t="shared" si="19"/>
        <v>05-1654</v>
      </c>
      <c r="C172" s="269">
        <f t="shared" si="20"/>
        <v>45107</v>
      </c>
      <c r="D172" s="349" t="s">
        <v>1313</v>
      </c>
      <c r="E172" s="353" t="s">
        <v>1299</v>
      </c>
      <c r="F172" s="268" t="s">
        <v>1315</v>
      </c>
      <c r="G172" s="367">
        <f>'5-DI'!D23</f>
        <v>3530.66</v>
      </c>
    </row>
    <row r="173" spans="1:7">
      <c r="A173" s="267" t="str">
        <f t="shared" si="18"/>
        <v>ДФ АСТРА ГЛОБАЛ ЕКУИТИ</v>
      </c>
      <c r="B173" s="268" t="str">
        <f t="shared" si="19"/>
        <v>05-1654</v>
      </c>
      <c r="C173" s="269">
        <f t="shared" si="20"/>
        <v>45107</v>
      </c>
      <c r="D173" s="349" t="s">
        <v>1328</v>
      </c>
      <c r="E173" s="353" t="s">
        <v>1300</v>
      </c>
      <c r="F173" s="268" t="s">
        <v>1315</v>
      </c>
      <c r="G173" s="367">
        <f>'5-DI'!D24</f>
        <v>436.11</v>
      </c>
    </row>
    <row r="174" spans="1:7">
      <c r="A174" s="267" t="str">
        <f t="shared" si="18"/>
        <v>ДФ АСТРА ГЛОБАЛ ЕКУИТИ</v>
      </c>
      <c r="B174" s="268" t="str">
        <f t="shared" si="19"/>
        <v>05-1654</v>
      </c>
      <c r="C174" s="269">
        <f t="shared" si="20"/>
        <v>45107</v>
      </c>
      <c r="D174" s="349" t="s">
        <v>1329</v>
      </c>
      <c r="E174" s="353" t="s">
        <v>1324</v>
      </c>
      <c r="F174" s="268" t="s">
        <v>1315</v>
      </c>
      <c r="G174" s="368">
        <f>'5-DI'!D25</f>
        <v>0.1113</v>
      </c>
    </row>
    <row r="175" spans="1:7">
      <c r="A175" s="267" t="str">
        <f t="shared" si="18"/>
        <v>ДФ АСТРА ГЛОБАЛ ЕКУИТИ</v>
      </c>
      <c r="B175" s="268" t="str">
        <f t="shared" si="19"/>
        <v>05-1654</v>
      </c>
      <c r="C175" s="269">
        <f t="shared" si="20"/>
        <v>45107</v>
      </c>
      <c r="D175" s="349" t="s">
        <v>1330</v>
      </c>
      <c r="E175" s="353" t="s">
        <v>1325</v>
      </c>
      <c r="F175" s="268" t="s">
        <v>1315</v>
      </c>
      <c r="G175" s="368">
        <f>'5-DI'!D26</f>
        <v>-1.38E-2</v>
      </c>
    </row>
    <row r="176" spans="1:7">
      <c r="A176" s="267" t="str">
        <f t="shared" si="18"/>
        <v>ДФ АСТРА ГЛОБАЛ ЕКУИТИ</v>
      </c>
      <c r="B176" s="268" t="str">
        <f t="shared" si="19"/>
        <v>05-1654</v>
      </c>
      <c r="C176" s="269">
        <f t="shared" si="20"/>
        <v>45107</v>
      </c>
      <c r="D176" s="349" t="s">
        <v>1331</v>
      </c>
      <c r="E176" s="353" t="s">
        <v>1326</v>
      </c>
      <c r="F176" s="268" t="s">
        <v>1315</v>
      </c>
      <c r="G176" s="368">
        <f>'5-DI'!D27</f>
        <v>7.5200000000000003E-2</v>
      </c>
    </row>
    <row r="177" spans="1:7">
      <c r="A177" s="267" t="str">
        <f t="shared" si="18"/>
        <v>ДФ АСТРА ГЛОБАЛ ЕКУИТИ</v>
      </c>
      <c r="B177" s="268" t="str">
        <f t="shared" si="19"/>
        <v>05-1654</v>
      </c>
      <c r="C177" s="269">
        <f t="shared" si="20"/>
        <v>45107</v>
      </c>
      <c r="D177" s="349" t="s">
        <v>1339</v>
      </c>
      <c r="E177" s="353" t="s">
        <v>1327</v>
      </c>
      <c r="F177" s="268" t="s">
        <v>1315</v>
      </c>
      <c r="G177" s="368">
        <f>'5-DI'!D28</f>
        <v>0.152</v>
      </c>
    </row>
    <row r="178" spans="1:7">
      <c r="A178" s="238" t="str">
        <f t="shared" si="18"/>
        <v>ДФ АСТРА ГЛОБАЛ ЕКУИТИ</v>
      </c>
      <c r="B178" s="239" t="str">
        <f t="shared" si="19"/>
        <v>05-1654</v>
      </c>
      <c r="C178" s="240">
        <f t="shared" si="20"/>
        <v>45107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>
      <c r="A179" s="238" t="str">
        <f t="shared" si="18"/>
        <v>ДФ АСТРА ГЛОБАЛ ЕКУИТИ</v>
      </c>
      <c r="B179" s="239" t="str">
        <f t="shared" si="19"/>
        <v>05-1654</v>
      </c>
      <c r="C179" s="240">
        <f t="shared" si="20"/>
        <v>45107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>
      <c r="A180" s="238" t="str">
        <f t="shared" si="18"/>
        <v>ДФ АСТРА ГЛОБАЛ ЕКУИТИ</v>
      </c>
      <c r="B180" s="239" t="str">
        <f t="shared" si="19"/>
        <v>05-1654</v>
      </c>
      <c r="C180" s="240">
        <f t="shared" si="20"/>
        <v>45107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>
      <c r="A181" s="238" t="str">
        <f t="shared" si="18"/>
        <v>ДФ АСТРА ГЛОБАЛ ЕКУИТИ</v>
      </c>
      <c r="B181" s="239" t="str">
        <f t="shared" si="19"/>
        <v>05-1654</v>
      </c>
      <c r="C181" s="240">
        <f t="shared" si="20"/>
        <v>45107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>
      <c r="A182" s="238" t="str">
        <f t="shared" si="18"/>
        <v>ДФ АСТРА ГЛОБАЛ ЕКУИТИ</v>
      </c>
      <c r="B182" s="239" t="str">
        <f t="shared" si="19"/>
        <v>05-1654</v>
      </c>
      <c r="C182" s="240">
        <f t="shared" si="20"/>
        <v>45107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>
      <c r="A183" s="238" t="str">
        <f t="shared" si="18"/>
        <v>ДФ АСТРА ГЛОБАЛ ЕКУИТИ</v>
      </c>
      <c r="B183" s="239" t="str">
        <f t="shared" si="19"/>
        <v>05-1654</v>
      </c>
      <c r="C183" s="240">
        <f t="shared" si="20"/>
        <v>45107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АСТРА ГЛОБАЛ ЕКУИТИ</v>
      </c>
      <c r="B184" s="239" t="str">
        <f t="shared" si="19"/>
        <v>05-1654</v>
      </c>
      <c r="C184" s="240">
        <f t="shared" si="20"/>
        <v>45107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АСТРА ГЛОБАЛ ЕКУИТИ</v>
      </c>
      <c r="B185" s="259" t="str">
        <f t="shared" si="19"/>
        <v>05-1654</v>
      </c>
      <c r="C185" s="260">
        <f t="shared" si="20"/>
        <v>45107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АСТРА ГЛОБАЛ ЕКУИТИ</v>
      </c>
      <c r="B186" s="259" t="str">
        <f t="shared" si="19"/>
        <v>05-1654</v>
      </c>
      <c r="C186" s="260">
        <f t="shared" si="20"/>
        <v>45107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АСТРА ГЛОБАЛ ЕКУИТИ</v>
      </c>
      <c r="B187" s="259" t="str">
        <f t="shared" si="19"/>
        <v>05-1654</v>
      </c>
      <c r="C187" s="260">
        <f t="shared" si="20"/>
        <v>45107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АСТРА ГЛОБАЛ ЕКУИТИ</v>
      </c>
      <c r="B188" s="259" t="str">
        <f t="shared" si="19"/>
        <v>05-1654</v>
      </c>
      <c r="C188" s="260">
        <f t="shared" si="20"/>
        <v>45107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АСТРА ГЛОБАЛ ЕКУИТИ</v>
      </c>
      <c r="B189" s="259" t="str">
        <f t="shared" si="19"/>
        <v>05-1654</v>
      </c>
      <c r="C189" s="260">
        <f t="shared" si="20"/>
        <v>45107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АСТРА ГЛОБАЛ ЕКУИТИ</v>
      </c>
      <c r="B190" s="259" t="str">
        <f t="shared" si="19"/>
        <v>05-1654</v>
      </c>
      <c r="C190" s="260">
        <f t="shared" si="20"/>
        <v>45107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АСТРА ГЛОБАЛ ЕКУИТИ</v>
      </c>
      <c r="B191" s="259" t="str">
        <f t="shared" si="19"/>
        <v>05-1654</v>
      </c>
      <c r="C191" s="260">
        <f t="shared" si="20"/>
        <v>45107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АСТРА ГЛОБАЛ ЕКУИТИ</v>
      </c>
      <c r="B192" s="259" t="str">
        <f t="shared" si="19"/>
        <v>05-1654</v>
      </c>
      <c r="C192" s="260">
        <f t="shared" si="20"/>
        <v>45107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2">
      <c r="A193" s="258" t="str">
        <f t="shared" si="18"/>
        <v>ДФ АСТРА ГЛОБАЛ ЕКУИТИ</v>
      </c>
      <c r="B193" s="259" t="str">
        <f t="shared" si="19"/>
        <v>05-1654</v>
      </c>
      <c r="C193" s="260">
        <f t="shared" si="20"/>
        <v>45107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АСТРА ГЛОБАЛ ЕКУИТИ</v>
      </c>
      <c r="B194" s="259" t="str">
        <f t="shared" si="19"/>
        <v>05-1654</v>
      </c>
      <c r="C194" s="260">
        <f t="shared" si="20"/>
        <v>45107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АСТРА ГЛОБАЛ ЕКУИТИ</v>
      </c>
      <c r="B195" s="259" t="str">
        <f t="shared" si="19"/>
        <v>05-1654</v>
      </c>
      <c r="C195" s="260">
        <f t="shared" si="20"/>
        <v>45107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АСТРА ГЛОБАЛ ЕКУИТИ</v>
      </c>
      <c r="B196" s="259" t="str">
        <f t="shared" si="19"/>
        <v>05-1654</v>
      </c>
      <c r="C196" s="260">
        <f t="shared" si="20"/>
        <v>45107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АСТРА ГЛОБАЛ ЕКУИТИ</v>
      </c>
      <c r="B197" s="259" t="str">
        <f t="shared" si="19"/>
        <v>05-1654</v>
      </c>
      <c r="C197" s="260">
        <f t="shared" si="20"/>
        <v>45107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АСТРА ГЛОБАЛ ЕКУИТИ</v>
      </c>
      <c r="B198" s="259" t="str">
        <f t="shared" si="19"/>
        <v>05-1654</v>
      </c>
      <c r="C198" s="260">
        <f t="shared" si="20"/>
        <v>45107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АСТРА ГЛОБАЛ ЕКУИТИ</v>
      </c>
      <c r="B199" s="268" t="str">
        <f t="shared" si="19"/>
        <v>05-1654</v>
      </c>
      <c r="C199" s="269">
        <f t="shared" si="20"/>
        <v>45107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АСТРА ГЛОБАЛ ЕКУИТИ</v>
      </c>
      <c r="B200" s="268" t="str">
        <f t="shared" si="19"/>
        <v>05-1654</v>
      </c>
      <c r="C200" s="269">
        <f t="shared" si="20"/>
        <v>45107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АСТРА ГЛОБАЛ ЕКУИТИ</v>
      </c>
      <c r="B201" s="268" t="str">
        <f t="shared" si="19"/>
        <v>05-1654</v>
      </c>
      <c r="C201" s="269">
        <f t="shared" si="20"/>
        <v>45107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АСТРА ГЛОБАЛ ЕКУИТИ</v>
      </c>
      <c r="B202" s="268" t="str">
        <f t="shared" ref="B202:B214" si="22">dfRG</f>
        <v>05-1654</v>
      </c>
      <c r="C202" s="269">
        <f t="shared" ref="C202:C214" si="23">EndDate</f>
        <v>45107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АСТРА ГЛОБАЛ ЕКУИТИ</v>
      </c>
      <c r="B203" s="268" t="str">
        <f t="shared" si="22"/>
        <v>05-1654</v>
      </c>
      <c r="C203" s="269">
        <f t="shared" si="23"/>
        <v>45107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АСТРА ГЛОБАЛ ЕКУИТИ</v>
      </c>
      <c r="B204" s="268" t="str">
        <f t="shared" si="22"/>
        <v>05-1654</v>
      </c>
      <c r="C204" s="269">
        <f t="shared" si="23"/>
        <v>45107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АСТРА ГЛОБАЛ ЕКУИТИ</v>
      </c>
      <c r="B205" s="268" t="str">
        <f t="shared" si="22"/>
        <v>05-1654</v>
      </c>
      <c r="C205" s="269">
        <f t="shared" si="23"/>
        <v>45107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АСТРА ГЛОБАЛ ЕКУИТИ</v>
      </c>
      <c r="B206" s="268" t="str">
        <f t="shared" si="22"/>
        <v>05-1654</v>
      </c>
      <c r="C206" s="269">
        <f t="shared" si="23"/>
        <v>45107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АСТРА ГЛОБАЛ ЕКУИТИ</v>
      </c>
      <c r="B207" s="268" t="str">
        <f t="shared" si="22"/>
        <v>05-1654</v>
      </c>
      <c r="C207" s="269">
        <f t="shared" si="23"/>
        <v>45107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АСТРА ГЛОБАЛ ЕКУИТИ</v>
      </c>
      <c r="B208" s="268" t="str">
        <f t="shared" si="22"/>
        <v>05-1654</v>
      </c>
      <c r="C208" s="269">
        <f t="shared" si="23"/>
        <v>45107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>
      <c r="A209" s="267" t="str">
        <f t="shared" si="21"/>
        <v>ДФ АСТРА ГЛОБАЛ ЕКУИТИ</v>
      </c>
      <c r="B209" s="268" t="str">
        <f t="shared" si="22"/>
        <v>05-1654</v>
      </c>
      <c r="C209" s="269">
        <f t="shared" si="23"/>
        <v>45107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2">
      <c r="A210" s="267" t="str">
        <f t="shared" si="21"/>
        <v>ДФ АСТРА ГЛОБАЛ ЕКУИТИ</v>
      </c>
      <c r="B210" s="268" t="str">
        <f t="shared" si="22"/>
        <v>05-1654</v>
      </c>
      <c r="C210" s="269">
        <f t="shared" si="23"/>
        <v>45107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2">
      <c r="A211" s="267" t="str">
        <f t="shared" si="21"/>
        <v>ДФ АСТРА ГЛОБАЛ ЕКУИТИ</v>
      </c>
      <c r="B211" s="268" t="str">
        <f t="shared" si="22"/>
        <v>05-1654</v>
      </c>
      <c r="C211" s="269">
        <f t="shared" si="23"/>
        <v>45107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АСТРА ГЛОБАЛ ЕКУИТИ</v>
      </c>
      <c r="B212" s="268" t="str">
        <f t="shared" si="22"/>
        <v>05-1654</v>
      </c>
      <c r="C212" s="269">
        <f t="shared" si="23"/>
        <v>45107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АСТРА ГЛОБАЛ ЕКУИТИ</v>
      </c>
      <c r="B213" s="268" t="str">
        <f t="shared" si="22"/>
        <v>05-1654</v>
      </c>
      <c r="C213" s="269">
        <f t="shared" si="23"/>
        <v>45107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2" thickBot="1">
      <c r="A214" s="276" t="str">
        <f t="shared" si="21"/>
        <v>ДФ АСТРА ГЛОБАЛ ЕКУИТИ</v>
      </c>
      <c r="B214" s="277" t="str">
        <f t="shared" si="22"/>
        <v>05-1654</v>
      </c>
      <c r="C214" s="278">
        <f t="shared" si="23"/>
        <v>45107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ColWidth="9.109375" defaultRowHeight="15.6"/>
  <cols>
    <col min="1" max="1" width="16.44140625" style="27" bestFit="1" customWidth="1"/>
    <col min="2" max="2" width="32" style="27" bestFit="1" customWidth="1"/>
    <col min="3" max="3" width="9.109375" style="27"/>
    <col min="4" max="4" width="8" style="27" bestFit="1" customWidth="1"/>
    <col min="5" max="5" width="65.5546875" style="27" bestFit="1" customWidth="1"/>
    <col min="6" max="6" width="9.109375" style="27"/>
    <col min="7" max="7" width="12.5546875" style="27" bestFit="1" customWidth="1"/>
    <col min="8" max="8" width="31.109375" style="27" customWidth="1"/>
    <col min="9" max="16384" width="9.10937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6.4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6.4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6.4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6.4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vhsecur</dc:creator>
  <cp:lastModifiedBy>Ivo Blagoev</cp:lastModifiedBy>
  <cp:lastPrinted>2020-06-25T11:32:39Z</cp:lastPrinted>
  <dcterms:created xsi:type="dcterms:W3CDTF">2004-03-04T10:58:58Z</dcterms:created>
  <dcterms:modified xsi:type="dcterms:W3CDTF">2023-07-12T09:41:25Z</dcterms:modified>
</cp:coreProperties>
</file>